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adspipe.sharepoint.com/sites/DuraSlotEngineering/Shared Documents/General/Submittals/Specifications/Hydralics/"/>
    </mc:Choice>
  </mc:AlternateContent>
  <xr:revisionPtr revIDLastSave="27" documentId="8_{4C76A263-B566-438A-A18C-011E941461C3}" xr6:coauthVersionLast="47" xr6:coauthVersionMax="47" xr10:uidLastSave="{8D223787-1458-4312-9893-EB53403411BB}"/>
  <workbookProtection workbookAlgorithmName="SHA-512" workbookHashValue="qnvTzEW/6zC5IPi2dus+DhHV1hXARKk4W+piiCbibdQwViEdOhWQhnVq4kmRLjRifxY+dbQT5jviS7nJsWtLYw==" workbookSaltValue="k+4BVid+lNLncXOQiSGcyQ==" workbookSpinCount="100000" lockStructure="1"/>
  <bookViews>
    <workbookView xWindow="-120" yWindow="-120" windowWidth="29040" windowHeight="15840" xr2:uid="{75927A24-586E-4908-A68C-F7DB2FE4A1ED}"/>
  </bookViews>
  <sheets>
    <sheet name="User Interface" sheetId="1" r:id="rId1"/>
    <sheet name="Definitions" sheetId="5" r:id="rId2"/>
    <sheet name="Flow Calcs" sheetId="2" state="hidden" r:id="rId3"/>
    <sheet name="Pipe Size Calcs" sheetId="3" state="hidden" r:id="rId4"/>
    <sheet name="Inlet Calcs" sheetId="4"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4" i="3" l="1"/>
  <c r="M10" i="4" l="1"/>
  <c r="L10" i="4"/>
  <c r="J10" i="4"/>
  <c r="H10" i="4"/>
  <c r="F6" i="3"/>
  <c r="F13" i="3" s="1"/>
  <c r="C13" i="3" s="1"/>
  <c r="B14" i="3" s="1"/>
  <c r="U18" i="3"/>
  <c r="E18" i="3"/>
  <c r="U17" i="3"/>
  <c r="E17" i="3"/>
  <c r="U16" i="3"/>
  <c r="E16" i="3"/>
  <c r="U15" i="3"/>
  <c r="E15" i="3"/>
  <c r="U14" i="3"/>
  <c r="E14" i="3"/>
  <c r="U13" i="3"/>
  <c r="E13" i="3"/>
  <c r="U12" i="3"/>
  <c r="E12" i="3"/>
  <c r="U11" i="3"/>
  <c r="E11" i="3"/>
  <c r="U10" i="3"/>
  <c r="E10" i="3"/>
  <c r="U9" i="3"/>
  <c r="E9" i="3"/>
  <c r="L11" i="4" l="1"/>
  <c r="F16" i="3"/>
  <c r="C16" i="3" s="1"/>
  <c r="B17" i="3" s="1"/>
  <c r="F11" i="3"/>
  <c r="C11" i="3" s="1"/>
  <c r="B12" i="3" s="1"/>
  <c r="F14" i="3"/>
  <c r="C14" i="3" s="1"/>
  <c r="B15" i="3" s="1"/>
  <c r="G6" i="3"/>
  <c r="F9" i="3"/>
  <c r="C9" i="3" s="1"/>
  <c r="B10" i="3" s="1"/>
  <c r="F17" i="3"/>
  <c r="C17" i="3" s="1"/>
  <c r="B18" i="3" s="1"/>
  <c r="F12" i="3"/>
  <c r="C12" i="3" s="1"/>
  <c r="B13" i="3" s="1"/>
  <c r="F15" i="3"/>
  <c r="C15" i="3" s="1"/>
  <c r="B16" i="3" s="1"/>
  <c r="F10" i="3"/>
  <c r="C10" i="3" s="1"/>
  <c r="B11" i="3" s="1"/>
  <c r="F18" i="3"/>
  <c r="C18" i="3" s="1"/>
  <c r="L12" i="4" l="1"/>
  <c r="G18" i="3"/>
  <c r="G10" i="3"/>
  <c r="G15" i="3"/>
  <c r="G12" i="3"/>
  <c r="G17" i="3"/>
  <c r="G9" i="3"/>
  <c r="H6" i="3"/>
  <c r="G14" i="3"/>
  <c r="G13" i="3"/>
  <c r="G11" i="3"/>
  <c r="G16" i="3"/>
  <c r="L13" i="4" l="1"/>
  <c r="H15" i="3"/>
  <c r="H18" i="3"/>
  <c r="H12" i="3"/>
  <c r="H17" i="3"/>
  <c r="H9" i="3"/>
  <c r="I6" i="3"/>
  <c r="H10" i="3"/>
  <c r="H14" i="3"/>
  <c r="H11" i="3"/>
  <c r="H16" i="3"/>
  <c r="H13" i="3"/>
  <c r="L14" i="4" l="1"/>
  <c r="I12" i="3"/>
  <c r="I17" i="3"/>
  <c r="I9" i="3"/>
  <c r="J6" i="3"/>
  <c r="I14" i="3"/>
  <c r="I11" i="3"/>
  <c r="I16" i="3"/>
  <c r="I15" i="3"/>
  <c r="I13" i="3"/>
  <c r="I18" i="3"/>
  <c r="I10" i="3"/>
  <c r="L15" i="4" l="1"/>
  <c r="J17" i="3"/>
  <c r="J9" i="3"/>
  <c r="K6" i="3"/>
  <c r="J14" i="3"/>
  <c r="J11" i="3"/>
  <c r="J16" i="3"/>
  <c r="J13" i="3"/>
  <c r="J18" i="3"/>
  <c r="J10" i="3"/>
  <c r="J12" i="3"/>
  <c r="J15" i="3"/>
  <c r="L16" i="4" l="1"/>
  <c r="K14" i="3"/>
  <c r="K9" i="3"/>
  <c r="K11" i="3"/>
  <c r="K16" i="3"/>
  <c r="K13" i="3"/>
  <c r="K18" i="3"/>
  <c r="K10" i="3"/>
  <c r="K15" i="3"/>
  <c r="K12" i="3"/>
  <c r="K17" i="3"/>
  <c r="L6" i="3"/>
  <c r="L17" i="4" l="1"/>
  <c r="L11" i="3"/>
  <c r="L16" i="3"/>
  <c r="L13" i="3"/>
  <c r="L18" i="3"/>
  <c r="L10" i="3"/>
  <c r="L15" i="3"/>
  <c r="L12" i="3"/>
  <c r="L14" i="3"/>
  <c r="L17" i="3"/>
  <c r="L9" i="3"/>
  <c r="M6" i="3"/>
  <c r="L18" i="4" l="1"/>
  <c r="M16" i="3"/>
  <c r="M13" i="3"/>
  <c r="M18" i="3"/>
  <c r="M10" i="3"/>
  <c r="M15" i="3"/>
  <c r="M12" i="3"/>
  <c r="M11" i="3"/>
  <c r="M17" i="3"/>
  <c r="M9" i="3"/>
  <c r="N6" i="3"/>
  <c r="M14" i="3"/>
  <c r="L19" i="4" l="1"/>
  <c r="N13" i="3"/>
  <c r="N16" i="3"/>
  <c r="N18" i="3"/>
  <c r="N10" i="3"/>
  <c r="N15" i="3"/>
  <c r="N12" i="3"/>
  <c r="N17" i="3"/>
  <c r="N9" i="3"/>
  <c r="O6" i="3"/>
  <c r="N14" i="3"/>
  <c r="N11" i="3"/>
  <c r="L20" i="4" l="1"/>
  <c r="O18" i="3"/>
  <c r="O10" i="3"/>
  <c r="O13" i="3"/>
  <c r="O15" i="3"/>
  <c r="O12" i="3"/>
  <c r="O17" i="3"/>
  <c r="O9" i="3"/>
  <c r="P6" i="3"/>
  <c r="O14" i="3"/>
  <c r="O11" i="3"/>
  <c r="O16" i="3"/>
  <c r="L21" i="4" l="1"/>
  <c r="P15" i="3"/>
  <c r="P10" i="3"/>
  <c r="P12" i="3"/>
  <c r="P17" i="3"/>
  <c r="P9" i="3"/>
  <c r="Q6" i="3"/>
  <c r="P14" i="3"/>
  <c r="P11" i="3"/>
  <c r="P16" i="3"/>
  <c r="P13" i="3"/>
  <c r="P18" i="3"/>
  <c r="L22" i="4" l="1"/>
  <c r="Q12" i="3"/>
  <c r="Q15" i="3"/>
  <c r="Q17" i="3"/>
  <c r="Q9" i="3"/>
  <c r="R6" i="3"/>
  <c r="Q14" i="3"/>
  <c r="Q11" i="3"/>
  <c r="Q16" i="3"/>
  <c r="Q13" i="3"/>
  <c r="Q18" i="3"/>
  <c r="Q10" i="3"/>
  <c r="L23" i="4" l="1"/>
  <c r="R17" i="3"/>
  <c r="R9" i="3"/>
  <c r="S6" i="3"/>
  <c r="R12" i="3"/>
  <c r="R14" i="3"/>
  <c r="R11" i="3"/>
  <c r="R16" i="3"/>
  <c r="R13" i="3"/>
  <c r="R18" i="3"/>
  <c r="R10" i="3"/>
  <c r="R15" i="3"/>
  <c r="L24" i="4" l="1"/>
  <c r="S14" i="3"/>
  <c r="S11" i="3"/>
  <c r="S16" i="3"/>
  <c r="S13" i="3"/>
  <c r="S18" i="3"/>
  <c r="S10" i="3"/>
  <c r="T6" i="3"/>
  <c r="S15" i="3"/>
  <c r="S9" i="3"/>
  <c r="S12" i="3"/>
  <c r="S17" i="3"/>
  <c r="L25" i="4" l="1"/>
  <c r="T11" i="3"/>
  <c r="T14" i="3"/>
  <c r="T16" i="3"/>
  <c r="T13" i="3"/>
  <c r="T18" i="3"/>
  <c r="T10" i="3"/>
  <c r="T15" i="3"/>
  <c r="T12" i="3"/>
  <c r="T17" i="3"/>
  <c r="T9" i="3"/>
  <c r="L26" i="4" l="1"/>
  <c r="L27" i="4" l="1"/>
  <c r="L28" i="4" l="1"/>
  <c r="L29" i="4" l="1"/>
  <c r="L30" i="4" l="1"/>
  <c r="L31" i="4" l="1"/>
  <c r="L32" i="4" l="1"/>
  <c r="L33" i="4" l="1"/>
  <c r="L34" i="4" l="1"/>
  <c r="L35" i="4" l="1"/>
  <c r="L36" i="4" l="1"/>
  <c r="L37" i="4" l="1"/>
  <c r="L38" i="4" l="1"/>
  <c r="L39" i="4" l="1"/>
  <c r="L40" i="4" l="1"/>
  <c r="L41" i="4" l="1"/>
  <c r="L42" i="4" l="1"/>
  <c r="L43" i="4" l="1"/>
  <c r="L44" i="4" l="1"/>
  <c r="L45" i="4" l="1"/>
  <c r="L46" i="4" l="1"/>
  <c r="L47" i="4" l="1"/>
  <c r="L48" i="4" l="1"/>
  <c r="L49" i="4" l="1"/>
  <c r="L50" i="4" l="1"/>
  <c r="L51" i="4" l="1"/>
  <c r="L52" i="4" l="1"/>
  <c r="L53" i="4" l="1"/>
  <c r="L54" i="4" l="1"/>
  <c r="L55" i="4" l="1"/>
  <c r="L56" i="4" l="1"/>
  <c r="L57" i="4" l="1"/>
  <c r="L58" i="4" l="1"/>
  <c r="L59" i="4" l="1"/>
  <c r="L60" i="4" l="1"/>
  <c r="L61" i="4" l="1"/>
  <c r="L62" i="4" l="1"/>
  <c r="L63" i="4" l="1"/>
  <c r="L64" i="4" l="1"/>
  <c r="L65" i="4" l="1"/>
  <c r="L66" i="4" l="1"/>
  <c r="Y31" i="2"/>
  <c r="Y30" i="2"/>
  <c r="Y29" i="2"/>
  <c r="Y28" i="2"/>
  <c r="Y27" i="2"/>
  <c r="Y26" i="2"/>
  <c r="Y25" i="2"/>
  <c r="N25" i="2"/>
  <c r="N31" i="2"/>
  <c r="N30" i="2"/>
  <c r="N29" i="2"/>
  <c r="J33" i="2" s="1"/>
  <c r="N28" i="2"/>
  <c r="N27" i="2"/>
  <c r="N26" i="2"/>
  <c r="C8" i="2"/>
  <c r="C5" i="2"/>
  <c r="C4" i="2"/>
  <c r="C3" i="2"/>
  <c r="F4" i="1"/>
  <c r="K11" i="2"/>
  <c r="K10" i="2"/>
  <c r="K9" i="2"/>
  <c r="K8" i="2"/>
  <c r="Q34" i="2" s="1"/>
  <c r="C7" i="2" l="1"/>
  <c r="C14" i="1" s="1"/>
  <c r="L67" i="4"/>
  <c r="U33" i="2"/>
  <c r="L68" i="4" l="1"/>
  <c r="O36" i="2"/>
  <c r="C17" i="1" s="1"/>
  <c r="C21" i="1" l="1"/>
  <c r="L69" i="4"/>
  <c r="I10" i="4" l="1"/>
  <c r="N10" i="4" s="1"/>
  <c r="B10" i="4"/>
  <c r="C20" i="3"/>
  <c r="C22" i="1"/>
  <c r="L70" i="4"/>
  <c r="C21" i="3" l="1"/>
  <c r="F25" i="1" s="1"/>
  <c r="D11" i="4"/>
  <c r="D12" i="4"/>
  <c r="D14" i="4"/>
  <c r="D13" i="4"/>
  <c r="D10" i="4"/>
  <c r="D15" i="4"/>
  <c r="D17" i="4" s="1"/>
  <c r="O10" i="4"/>
  <c r="P10" i="4" s="1"/>
  <c r="L71" i="4"/>
  <c r="F30" i="1" l="1"/>
  <c r="S30" i="4"/>
  <c r="Q30" i="4" s="1"/>
  <c r="R30" i="4" s="1"/>
  <c r="S50" i="4"/>
  <c r="Q50" i="4" s="1"/>
  <c r="R50" i="4" s="1"/>
  <c r="S20" i="4"/>
  <c r="Q20" i="4" s="1"/>
  <c r="R20" i="4" s="1"/>
  <c r="S38" i="4"/>
  <c r="Q38" i="4" s="1"/>
  <c r="R38" i="4" s="1"/>
  <c r="S32" i="4"/>
  <c r="Q32" i="4" s="1"/>
  <c r="R32" i="4" s="1"/>
  <c r="S46" i="4"/>
  <c r="Q46" i="4" s="1"/>
  <c r="R46" i="4" s="1"/>
  <c r="S15" i="4"/>
  <c r="Q15" i="4" s="1"/>
  <c r="R15" i="4" s="1"/>
  <c r="S68" i="4"/>
  <c r="Q68" i="4" s="1"/>
  <c r="R68" i="4" s="1"/>
  <c r="S64" i="4"/>
  <c r="Q64" i="4" s="1"/>
  <c r="R64" i="4" s="1"/>
  <c r="S51" i="4"/>
  <c r="Q51" i="4" s="1"/>
  <c r="R51" i="4" s="1"/>
  <c r="S27" i="4"/>
  <c r="Q27" i="4" s="1"/>
  <c r="R27" i="4" s="1"/>
  <c r="S36" i="4"/>
  <c r="Q36" i="4" s="1"/>
  <c r="R36" i="4" s="1"/>
  <c r="S57" i="4"/>
  <c r="Q57" i="4" s="1"/>
  <c r="R57" i="4" s="1"/>
  <c r="S25" i="4"/>
  <c r="Q25" i="4" s="1"/>
  <c r="R25" i="4" s="1"/>
  <c r="S44" i="4"/>
  <c r="Q44" i="4" s="1"/>
  <c r="R44" i="4" s="1"/>
  <c r="S45" i="4"/>
  <c r="Q45" i="4" s="1"/>
  <c r="R45" i="4" s="1"/>
  <c r="S53" i="4"/>
  <c r="Q53" i="4" s="1"/>
  <c r="R53" i="4" s="1"/>
  <c r="S22" i="4"/>
  <c r="Q22" i="4" s="1"/>
  <c r="R22" i="4" s="1"/>
  <c r="S23" i="4"/>
  <c r="Q23" i="4" s="1"/>
  <c r="R23" i="4" s="1"/>
  <c r="S43" i="4"/>
  <c r="Q43" i="4" s="1"/>
  <c r="R43" i="4" s="1"/>
  <c r="S39" i="4"/>
  <c r="Q39" i="4" s="1"/>
  <c r="R39" i="4" s="1"/>
  <c r="S60" i="4"/>
  <c r="Q60" i="4" s="1"/>
  <c r="R60" i="4" s="1"/>
  <c r="S28" i="4"/>
  <c r="Q28" i="4" s="1"/>
  <c r="R28" i="4" s="1"/>
  <c r="S49" i="4"/>
  <c r="Q49" i="4" s="1"/>
  <c r="R49" i="4" s="1"/>
  <c r="F29" i="1"/>
  <c r="S52" i="4"/>
  <c r="Q52" i="4" s="1"/>
  <c r="R52" i="4" s="1"/>
  <c r="S58" i="4"/>
  <c r="Q58" i="4" s="1"/>
  <c r="R58" i="4" s="1"/>
  <c r="S67" i="4"/>
  <c r="Q67" i="4" s="1"/>
  <c r="R67" i="4" s="1"/>
  <c r="S34" i="4"/>
  <c r="Q34" i="4" s="1"/>
  <c r="R34" i="4" s="1"/>
  <c r="S35" i="4"/>
  <c r="Q35" i="4" s="1"/>
  <c r="R35" i="4" s="1"/>
  <c r="S12" i="4"/>
  <c r="Q12" i="4" s="1"/>
  <c r="R12" i="4" s="1"/>
  <c r="S54" i="4"/>
  <c r="Q54" i="4" s="1"/>
  <c r="R54" i="4" s="1"/>
  <c r="S63" i="4"/>
  <c r="Q63" i="4" s="1"/>
  <c r="R63" i="4" s="1"/>
  <c r="S56" i="4"/>
  <c r="Q56" i="4" s="1"/>
  <c r="R56" i="4" s="1"/>
  <c r="S11" i="4"/>
  <c r="Q11" i="4" s="1"/>
  <c r="R11" i="4" s="1"/>
  <c r="S66" i="4"/>
  <c r="Q66" i="4" s="1"/>
  <c r="R66" i="4" s="1"/>
  <c r="S65" i="4"/>
  <c r="Q65" i="4" s="1"/>
  <c r="R65" i="4" s="1"/>
  <c r="S14" i="4"/>
  <c r="Q14" i="4" s="1"/>
  <c r="R14" i="4" s="1"/>
  <c r="S40" i="4"/>
  <c r="Q40" i="4" s="1"/>
  <c r="R40" i="4" s="1"/>
  <c r="S41" i="4"/>
  <c r="Q41" i="4" s="1"/>
  <c r="R41" i="4" s="1"/>
  <c r="S16" i="4"/>
  <c r="Q16" i="4" s="1"/>
  <c r="R16" i="4" s="1"/>
  <c r="S31" i="4"/>
  <c r="Q31" i="4" s="1"/>
  <c r="R31" i="4" s="1"/>
  <c r="S26" i="4"/>
  <c r="Q26" i="4" s="1"/>
  <c r="R26" i="4" s="1"/>
  <c r="S48" i="4"/>
  <c r="Q48" i="4" s="1"/>
  <c r="R48" i="4" s="1"/>
  <c r="S71" i="4"/>
  <c r="Q71" i="4" s="1"/>
  <c r="R71" i="4" s="1"/>
  <c r="S18" i="4"/>
  <c r="Q18" i="4" s="1"/>
  <c r="R18" i="4" s="1"/>
  <c r="S21" i="4"/>
  <c r="Q21" i="4" s="1"/>
  <c r="R21" i="4" s="1"/>
  <c r="S47" i="4"/>
  <c r="Q47" i="4" s="1"/>
  <c r="R47" i="4" s="1"/>
  <c r="S29" i="4"/>
  <c r="Q29" i="4" s="1"/>
  <c r="R29" i="4" s="1"/>
  <c r="S55" i="4"/>
  <c r="Q55" i="4" s="1"/>
  <c r="R55" i="4" s="1"/>
  <c r="S42" i="4"/>
  <c r="Q42" i="4" s="1"/>
  <c r="R42" i="4" s="1"/>
  <c r="S17" i="4"/>
  <c r="Q17" i="4" s="1"/>
  <c r="R17" i="4" s="1"/>
  <c r="S10" i="4"/>
  <c r="F28" i="1" s="1"/>
  <c r="S62" i="4"/>
  <c r="Q62" i="4" s="1"/>
  <c r="R62" i="4" s="1"/>
  <c r="S24" i="4"/>
  <c r="Q24" i="4" s="1"/>
  <c r="R24" i="4" s="1"/>
  <c r="S37" i="4"/>
  <c r="Q37" i="4" s="1"/>
  <c r="R37" i="4" s="1"/>
  <c r="S13" i="4"/>
  <c r="Q13" i="4" s="1"/>
  <c r="R13" i="4" s="1"/>
  <c r="S19" i="4"/>
  <c r="Q19" i="4" s="1"/>
  <c r="R19" i="4" s="1"/>
  <c r="S33" i="4"/>
  <c r="Q33" i="4" s="1"/>
  <c r="R33" i="4" s="1"/>
  <c r="S61" i="4"/>
  <c r="Q61" i="4" s="1"/>
  <c r="R61" i="4" s="1"/>
  <c r="S70" i="4"/>
  <c r="Q70" i="4" s="1"/>
  <c r="R70" i="4" s="1"/>
  <c r="S69" i="4"/>
  <c r="Q69" i="4" s="1"/>
  <c r="R69" i="4" s="1"/>
  <c r="S59" i="4"/>
  <c r="Q59" i="4" s="1"/>
  <c r="R59" i="4" s="1"/>
  <c r="L72" i="4"/>
  <c r="S72" i="4" s="1"/>
  <c r="Q72" i="4" s="1"/>
  <c r="R72" i="4" s="1"/>
  <c r="Q10" i="4" l="1"/>
  <c r="L73" i="4"/>
  <c r="S73" i="4" s="1"/>
  <c r="Q73" i="4" s="1"/>
  <c r="R73" i="4" s="1"/>
  <c r="R10" i="4" l="1"/>
  <c r="F27" i="1" s="1"/>
  <c r="F26" i="1"/>
  <c r="L74" i="4"/>
  <c r="S74" i="4" s="1"/>
  <c r="Q74" i="4" s="1"/>
  <c r="R74" i="4" s="1"/>
  <c r="L75" i="4" l="1"/>
  <c r="S75" i="4" s="1"/>
  <c r="Q75" i="4" s="1"/>
  <c r="R75" i="4" s="1"/>
  <c r="L76" i="4" l="1"/>
  <c r="S76" i="4" s="1"/>
  <c r="Q76" i="4" s="1"/>
  <c r="R76" i="4" s="1"/>
  <c r="L77" i="4" l="1"/>
  <c r="S77" i="4" s="1"/>
  <c r="Q77" i="4" s="1"/>
  <c r="R77" i="4" s="1"/>
  <c r="L78" i="4" l="1"/>
  <c r="S78" i="4" s="1"/>
  <c r="Q78" i="4" s="1"/>
  <c r="R78" i="4" s="1"/>
  <c r="L79" i="4" l="1"/>
  <c r="S79" i="4" s="1"/>
  <c r="Q79" i="4" s="1"/>
  <c r="R79" i="4" s="1"/>
  <c r="L80" i="4" l="1"/>
  <c r="S80" i="4" s="1"/>
  <c r="Q80" i="4" s="1"/>
  <c r="R80" i="4" s="1"/>
  <c r="L81" i="4" l="1"/>
  <c r="S81" i="4" s="1"/>
  <c r="Q81" i="4" s="1"/>
  <c r="R81" i="4" s="1"/>
  <c r="L82" i="4" l="1"/>
  <c r="S82" i="4" s="1"/>
  <c r="Q82" i="4" s="1"/>
  <c r="R82" i="4" s="1"/>
  <c r="L83" i="4" l="1"/>
  <c r="S83" i="4" s="1"/>
  <c r="Q83" i="4" s="1"/>
  <c r="R83" i="4" s="1"/>
  <c r="L84" i="4" l="1"/>
  <c r="S84" i="4" s="1"/>
  <c r="Q84" i="4" s="1"/>
  <c r="R84" i="4" s="1"/>
  <c r="L85" i="4" l="1"/>
  <c r="S85" i="4" s="1"/>
  <c r="Q85" i="4" s="1"/>
  <c r="R85" i="4" s="1"/>
  <c r="L86" i="4" l="1"/>
  <c r="S86" i="4" s="1"/>
  <c r="Q86" i="4" s="1"/>
  <c r="R86" i="4" s="1"/>
  <c r="L87" i="4" l="1"/>
  <c r="S87" i="4" s="1"/>
  <c r="Q87" i="4" s="1"/>
  <c r="R87" i="4" s="1"/>
  <c r="L88" i="4" l="1"/>
  <c r="S88" i="4" s="1"/>
  <c r="Q88" i="4" s="1"/>
  <c r="R88" i="4" s="1"/>
  <c r="L89" i="4" l="1"/>
  <c r="S89" i="4" s="1"/>
  <c r="Q89" i="4" s="1"/>
  <c r="R89" i="4" s="1"/>
  <c r="L90" i="4" l="1"/>
  <c r="S90" i="4" s="1"/>
  <c r="Q90" i="4" s="1"/>
  <c r="R90" i="4" s="1"/>
  <c r="L91" i="4" l="1"/>
  <c r="S91" i="4" s="1"/>
  <c r="Q91" i="4" s="1"/>
  <c r="R91" i="4" s="1"/>
  <c r="L92" i="4" l="1"/>
  <c r="S92" i="4" s="1"/>
  <c r="Q92" i="4" s="1"/>
  <c r="R92" i="4" s="1"/>
  <c r="L93" i="4" l="1"/>
  <c r="S93" i="4" s="1"/>
  <c r="Q93" i="4" s="1"/>
  <c r="R93" i="4" s="1"/>
  <c r="L94" i="4" l="1"/>
  <c r="S94" i="4" s="1"/>
  <c r="Q94" i="4" s="1"/>
  <c r="R94" i="4" s="1"/>
  <c r="L95" i="4" l="1"/>
  <c r="S95" i="4" s="1"/>
  <c r="Q95" i="4" s="1"/>
  <c r="R95" i="4" s="1"/>
  <c r="L96" i="4" l="1"/>
  <c r="S96" i="4" s="1"/>
  <c r="Q96" i="4" s="1"/>
  <c r="R96" i="4" s="1"/>
  <c r="L97" i="4" l="1"/>
  <c r="S97" i="4" s="1"/>
  <c r="Q97" i="4" s="1"/>
  <c r="R97" i="4" s="1"/>
  <c r="L98" i="4" l="1"/>
  <c r="S98" i="4" s="1"/>
  <c r="Q98" i="4" s="1"/>
  <c r="R98" i="4" s="1"/>
  <c r="L99" i="4" l="1"/>
  <c r="S99" i="4" s="1"/>
  <c r="Q99" i="4" s="1"/>
  <c r="R99" i="4" s="1"/>
  <c r="L100" i="4" l="1"/>
  <c r="S100" i="4" s="1"/>
  <c r="Q100" i="4" s="1"/>
  <c r="R100" i="4" s="1"/>
</calcChain>
</file>

<file path=xl/sharedStrings.xml><?xml version="1.0" encoding="utf-8"?>
<sst xmlns="http://schemas.openxmlformats.org/spreadsheetml/2006/main" count="171" uniqueCount="146">
  <si>
    <t>Storm Frequency</t>
  </si>
  <si>
    <t>Storm Duration</t>
  </si>
  <si>
    <r>
      <t>t</t>
    </r>
    <r>
      <rPr>
        <vertAlign val="subscript"/>
        <sz val="11"/>
        <color theme="1"/>
        <rFont val="Calibri"/>
        <family val="2"/>
        <scheme val="minor"/>
      </rPr>
      <t>c</t>
    </r>
  </si>
  <si>
    <t>Surface Condition</t>
  </si>
  <si>
    <t>Application</t>
  </si>
  <si>
    <t>Surface Type</t>
  </si>
  <si>
    <t xml:space="preserve">Coefficient </t>
  </si>
  <si>
    <t>5 min.</t>
  </si>
  <si>
    <t>Grated</t>
  </si>
  <si>
    <t>Curb and Gutter</t>
  </si>
  <si>
    <t>Runoff Coeff.</t>
  </si>
  <si>
    <t>N/A</t>
  </si>
  <si>
    <t>10 min.</t>
  </si>
  <si>
    <t>Open Top</t>
  </si>
  <si>
    <t>Sag</t>
  </si>
  <si>
    <r>
      <t>C</t>
    </r>
    <r>
      <rPr>
        <vertAlign val="subscript"/>
        <sz val="11"/>
        <color theme="1"/>
        <rFont val="Calibri"/>
        <family val="2"/>
        <scheme val="minor"/>
      </rPr>
      <t>1</t>
    </r>
  </si>
  <si>
    <t>Concrete/Asphalt/Roof</t>
  </si>
  <si>
    <t>30 min.</t>
  </si>
  <si>
    <r>
      <t>C</t>
    </r>
    <r>
      <rPr>
        <vertAlign val="subscript"/>
        <sz val="11"/>
        <color theme="1"/>
        <rFont val="Calibri"/>
        <family val="2"/>
        <scheme val="minor"/>
      </rPr>
      <t>2</t>
    </r>
    <r>
      <rPr>
        <sz val="11"/>
        <color theme="1"/>
        <rFont val="Calibri"/>
        <family val="2"/>
        <scheme val="minor"/>
      </rPr>
      <t/>
    </r>
  </si>
  <si>
    <t>Compacted Gravel</t>
  </si>
  <si>
    <t>60 min.</t>
  </si>
  <si>
    <r>
      <t>C</t>
    </r>
    <r>
      <rPr>
        <vertAlign val="subscript"/>
        <sz val="11"/>
        <color theme="1"/>
        <rFont val="Calibri"/>
        <family val="2"/>
        <scheme val="minor"/>
      </rPr>
      <t>3</t>
    </r>
    <r>
      <rPr>
        <sz val="11"/>
        <color theme="1"/>
        <rFont val="Calibri"/>
        <family val="2"/>
        <scheme val="minor"/>
      </rPr>
      <t/>
    </r>
  </si>
  <si>
    <t>Clay - Bare</t>
  </si>
  <si>
    <t>2 hr.</t>
  </si>
  <si>
    <t>Clay w/ Light Vegetation</t>
  </si>
  <si>
    <t>3 hr.</t>
  </si>
  <si>
    <t>Comp. C</t>
  </si>
  <si>
    <t>Clay w/ Dense Vegetation</t>
  </si>
  <si>
    <t>6 hr.</t>
  </si>
  <si>
    <t>Tot. Ac.</t>
  </si>
  <si>
    <t>Gravel - Bare</t>
  </si>
  <si>
    <t>12 hr.</t>
  </si>
  <si>
    <t>Gravel w/ Light Vegetation</t>
  </si>
  <si>
    <t>24 hr.</t>
  </si>
  <si>
    <t>Gravel w/ Dense Vegetation</t>
  </si>
  <si>
    <t>Loam - Bare</t>
  </si>
  <si>
    <t>Loam w/ Light Vegetation</t>
  </si>
  <si>
    <t>Loam w/ Dense Vegetation</t>
  </si>
  <si>
    <t>Bare Sand</t>
  </si>
  <si>
    <t>Sand w/ Light Vegetation</t>
  </si>
  <si>
    <t>Sand w/ Dense Vegetation</t>
  </si>
  <si>
    <t>Grass Area</t>
  </si>
  <si>
    <t>Return Period</t>
  </si>
  <si>
    <t>Equation Constraints</t>
  </si>
  <si>
    <t>U.S. Region</t>
  </si>
  <si>
    <t>Output</t>
  </si>
  <si>
    <t>K</t>
  </si>
  <si>
    <t>b</t>
  </si>
  <si>
    <r>
      <t>I = K/(t</t>
    </r>
    <r>
      <rPr>
        <vertAlign val="subscript"/>
        <sz val="11"/>
        <color theme="1"/>
        <rFont val="Calibri"/>
        <family val="2"/>
        <scheme val="minor"/>
      </rPr>
      <t>c</t>
    </r>
    <r>
      <rPr>
        <sz val="11"/>
        <color theme="1"/>
        <rFont val="Calibri"/>
        <family val="2"/>
        <scheme val="minor"/>
      </rPr>
      <t>+b)</t>
    </r>
  </si>
  <si>
    <t>I</t>
  </si>
  <si>
    <t>EQUATIONS AND CALCULATIONS ARE BASED OFF USDOT/FHWA URBAN DESIGN MANUAL, HYDRAULIC ENGINEERING CIRCULAR NO. 22, THIRD EDITION, PUBLICATION NO. FHWA-NHI-10-009.</t>
  </si>
  <si>
    <t>Drainage Area Design Parameters</t>
  </si>
  <si>
    <t>Area #1 (ac.)</t>
  </si>
  <si>
    <t>Sq. Ft.</t>
  </si>
  <si>
    <t>Acres (ac.)</t>
  </si>
  <si>
    <t>Area #1 Type</t>
  </si>
  <si>
    <t>Area #2 (ac.)</t>
  </si>
  <si>
    <t>Area #2 Type</t>
  </si>
  <si>
    <t>Area #3 (ac.)</t>
  </si>
  <si>
    <t>Area #3 Type</t>
  </si>
  <si>
    <t>Peak Runoff Flow Parameters</t>
  </si>
  <si>
    <t>U.S. Region (use map)</t>
  </si>
  <si>
    <t xml:space="preserve">Runoff Coefficient </t>
  </si>
  <si>
    <t>Storm Event Frequency (yrs)</t>
  </si>
  <si>
    <t>Rainfall Intensity (in/hr)</t>
  </si>
  <si>
    <t>Peak Flow Output</t>
  </si>
  <si>
    <t>Peak Surface Runoff (cfs)</t>
  </si>
  <si>
    <t>Peak Surface Runoff (gpm)</t>
  </si>
  <si>
    <t xml:space="preserve">    </t>
  </si>
  <si>
    <t>Pipe/Channel Slope (%)</t>
  </si>
  <si>
    <t>Intercepted Flow (CFS)</t>
  </si>
  <si>
    <t>Cross Slope (%)</t>
  </si>
  <si>
    <t>Bypassed Flow (CFS)</t>
  </si>
  <si>
    <t>Longitudinal Slope (%)</t>
  </si>
  <si>
    <t>Curb Depth (in)</t>
  </si>
  <si>
    <r>
      <t>t</t>
    </r>
    <r>
      <rPr>
        <b/>
        <u/>
        <vertAlign val="subscript"/>
        <sz val="14"/>
        <color theme="1"/>
        <rFont val="Calibri"/>
        <family val="2"/>
        <scheme val="minor"/>
      </rPr>
      <t>c</t>
    </r>
  </si>
  <si>
    <t>"K" Value Table</t>
  </si>
  <si>
    <t>"b" Value Table</t>
  </si>
  <si>
    <t>CIRCULAR PIPE FLOW CAPACITY</t>
  </si>
  <si>
    <t xml:space="preserve">    Full Flow (cubic feet per second)</t>
  </si>
  <si>
    <t xml:space="preserve">  Mannings "n"=</t>
  </si>
  <si>
    <t>Type "S" - Smooth Interior</t>
  </si>
  <si>
    <t>Dia.</t>
  </si>
  <si>
    <t>*Conv.</t>
  </si>
  <si>
    <t>% Slope (feet per 100 feet) or (meter per 100 meters)</t>
  </si>
  <si>
    <t xml:space="preserve"> (in.)</t>
  </si>
  <si>
    <t xml:space="preserve"> Factor</t>
  </si>
  <si>
    <t>(cm)</t>
  </si>
  <si>
    <t>Flow Rates Per Pipe Size</t>
  </si>
  <si>
    <t xml:space="preserve"> (c.f.s.) cubic feet per second</t>
  </si>
  <si>
    <t>Min CFS</t>
  </si>
  <si>
    <t xml:space="preserve">Max CFS </t>
  </si>
  <si>
    <t>Reccomended Pipe Size:</t>
  </si>
  <si>
    <t xml:space="preserve">      *</t>
  </si>
  <si>
    <t>Conveyance Factor = (1.486 x R2/3 x A) / n</t>
  </si>
  <si>
    <t>Under Size Error</t>
  </si>
  <si>
    <t>**</t>
  </si>
  <si>
    <t>cubic meters per second (c.m.s.) Chart Below</t>
  </si>
  <si>
    <t>Sag Conditions Design (Total Interception)</t>
  </si>
  <si>
    <t>Curb &amp; Gutter Design</t>
  </si>
  <si>
    <t>Flow Rate
(Q - CFS)</t>
  </si>
  <si>
    <r>
      <t>Required  Length
(L</t>
    </r>
    <r>
      <rPr>
        <sz val="8"/>
        <rFont val="Arial"/>
        <family val="2"/>
      </rPr>
      <t xml:space="preserve">T - </t>
    </r>
    <r>
      <rPr>
        <sz val="10"/>
        <rFont val="Arial"/>
        <family val="2"/>
      </rPr>
      <t>Ft)</t>
    </r>
  </si>
  <si>
    <t>Cross Slope
('Sx' - %)</t>
  </si>
  <si>
    <t>Flow Rate
('Q' - CFS)</t>
  </si>
  <si>
    <r>
      <t>Longitudinal Slope
('S</t>
    </r>
    <r>
      <rPr>
        <b/>
        <sz val="8"/>
        <rFont val="Arial"/>
        <family val="2"/>
      </rPr>
      <t xml:space="preserve">L' - </t>
    </r>
    <r>
      <rPr>
        <b/>
        <sz val="10"/>
        <rFont val="Arial"/>
        <family val="2"/>
      </rPr>
      <t>%)</t>
    </r>
  </si>
  <si>
    <t>Mannings
('n')</t>
  </si>
  <si>
    <t>Length of Pipe Based on Design Criteria
(Ft)</t>
  </si>
  <si>
    <t>Clogging Factor</t>
  </si>
  <si>
    <r>
      <t>Required Pipe Length
('L</t>
    </r>
    <r>
      <rPr>
        <b/>
        <sz val="8"/>
        <color theme="1"/>
        <rFont val="Arial"/>
        <family val="2"/>
      </rPr>
      <t xml:space="preserve">T' - </t>
    </r>
    <r>
      <rPr>
        <b/>
        <sz val="10"/>
        <color theme="1"/>
        <rFont val="Arial"/>
        <family val="2"/>
      </rPr>
      <t>Ft)</t>
    </r>
  </si>
  <si>
    <t>Spread
('T' - ft)</t>
  </si>
  <si>
    <t>Curb Depth</t>
  </si>
  <si>
    <t>Intercepted Flow
('Qi' - CFS)</t>
  </si>
  <si>
    <r>
      <t>Bypass Flow
('Q</t>
    </r>
    <r>
      <rPr>
        <b/>
        <sz val="8"/>
        <rFont val="Arial"/>
        <family val="2"/>
      </rPr>
      <t>b</t>
    </r>
    <r>
      <rPr>
        <b/>
        <sz val="10"/>
        <rFont val="Arial"/>
        <family val="2"/>
      </rPr>
      <t>' - CFS)</t>
    </r>
  </si>
  <si>
    <t>Efficiency
('E' - %)</t>
  </si>
  <si>
    <t xml:space="preserve"> </t>
  </si>
  <si>
    <t>Recommended Pipe Size (Ø)</t>
  </si>
  <si>
    <t>Desired Pipe Length (ft)</t>
  </si>
  <si>
    <t>Instructions</t>
  </si>
  <si>
    <t>Required Length (ft):</t>
  </si>
  <si>
    <t>Minimum Required Length (sag condition) (ft)</t>
  </si>
  <si>
    <t>Surface Clogging Factor (%)</t>
  </si>
  <si>
    <t>DISCLAIMER: SAFETY FACTORS ARE NOT INCLUDED. ACTUAL CALCULATIONS SHOULD BE CARRIED OUT AND VERIFIED BY DESIGN ENGINEER TAKING INTO ACCOUNT ALL LOCAL CONDITIONS. FAA RECOMMENDS USING A SAFETY FACTOR OF 1.25 FOR PAVED AREAS AND 2.0 FOR TURF AREAS.  ADS IS NOT RESPONSIBLE FOR MISUSE OF THIS TOOL.</t>
  </si>
  <si>
    <t xml:space="preserve">For more information on Duraslot, please visit our website: </t>
  </si>
  <si>
    <t xml:space="preserve">For additional assistance, please contact your local sales team or APM: </t>
  </si>
  <si>
    <t>Location &amp; Rep Finder</t>
  </si>
  <si>
    <t>Duraslot Webpage</t>
  </si>
  <si>
    <t>Applications:</t>
  </si>
  <si>
    <t>Slot Perameters:</t>
  </si>
  <si>
    <t xml:space="preserve">The definitions of variables may be viewed on the "Definitions" Tab </t>
  </si>
  <si>
    <t>Manning's Coefficient*</t>
  </si>
  <si>
    <t>*set to 0.012 for Duraslot</t>
  </si>
  <si>
    <t>Slot Pipe Parameters</t>
  </si>
  <si>
    <t xml:space="preserve">Recommendations </t>
  </si>
  <si>
    <r>
      <t xml:space="preserve">Sag: </t>
    </r>
    <r>
      <rPr>
        <sz val="12"/>
        <rFont val="Calibri"/>
        <family val="2"/>
        <scheme val="minor"/>
      </rPr>
      <t>This Duraslot is found at a low point in along a roadway curb application</t>
    </r>
    <r>
      <rPr>
        <b/>
        <sz val="12"/>
        <color theme="1"/>
        <rFont val="Calibri"/>
        <family val="2"/>
        <scheme val="minor"/>
      </rPr>
      <t xml:space="preserve">. </t>
    </r>
    <r>
      <rPr>
        <sz val="12"/>
        <color theme="1"/>
        <rFont val="Calibri"/>
        <family val="2"/>
        <scheme val="minor"/>
      </rPr>
      <t xml:space="preserve">All water from the surrounding area is drained here. In heavy storm events, water collects in this area and head pressure is applied to the slot opening. This equation is controlled in part by the curb depth. </t>
    </r>
  </si>
  <si>
    <r>
      <t xml:space="preserve">Pipe/Channel Slope: </t>
    </r>
    <r>
      <rPr>
        <sz val="12"/>
        <color theme="1"/>
        <rFont val="Calibri"/>
        <family val="2"/>
        <scheme val="minor"/>
      </rPr>
      <t>This is the slope that may be found in the underground pipe falling towards the outlet. It is not necessarily a function of the slope of the grade on the surface.</t>
    </r>
  </si>
  <si>
    <r>
      <t xml:space="preserve">Longitudinal Slope: </t>
    </r>
    <r>
      <rPr>
        <sz val="12"/>
        <color theme="1"/>
        <rFont val="Calibri"/>
        <family val="2"/>
        <scheme val="minor"/>
      </rPr>
      <t>The slope of the grade parallel to the slot.</t>
    </r>
  </si>
  <si>
    <r>
      <t xml:space="preserve">On Slope: </t>
    </r>
    <r>
      <rPr>
        <sz val="12"/>
        <color theme="1"/>
        <rFont val="Calibri"/>
        <family val="2"/>
        <scheme val="minor"/>
      </rPr>
      <t xml:space="preserve">This Duraslot is found perpendicular to the slope of the grade. In heavy storm events, excess water passes over the grate and continues down the slope. </t>
    </r>
    <r>
      <rPr>
        <b/>
        <sz val="12"/>
        <color theme="1"/>
        <rFont val="Calibri"/>
        <family val="2"/>
        <scheme val="minor"/>
      </rPr>
      <t>Currently this application is not an option on this tool. Updates will be coming soon!</t>
    </r>
  </si>
  <si>
    <r>
      <t xml:space="preserve">Cross Slope: </t>
    </r>
    <r>
      <rPr>
        <sz val="12"/>
        <color theme="1"/>
        <rFont val="Calibri"/>
        <family val="2"/>
        <scheme val="minor"/>
      </rPr>
      <t>The slope of the grade perpendicular to the slot</t>
    </r>
    <r>
      <rPr>
        <b/>
        <sz val="12"/>
        <color theme="1"/>
        <rFont val="Calibri"/>
        <family val="2"/>
        <scheme val="minor"/>
      </rPr>
      <t xml:space="preserve">. </t>
    </r>
    <r>
      <rPr>
        <sz val="12"/>
        <color theme="1"/>
        <rFont val="Calibri"/>
        <family val="2"/>
        <scheme val="minor"/>
      </rPr>
      <t>For best results, Duraslot should always be placed perpendicular to the direction of the flow.</t>
    </r>
  </si>
  <si>
    <t>V 1.1</t>
  </si>
  <si>
    <t>Area Conversion Tool</t>
  </si>
  <si>
    <t>Efficiency (%)</t>
  </si>
  <si>
    <t>Minimum Required Length (for 100% Efficiency) (ft)</t>
  </si>
  <si>
    <r>
      <rPr>
        <b/>
        <sz val="12"/>
        <color theme="1"/>
        <rFont val="Calibri"/>
        <family val="2"/>
        <scheme val="minor"/>
      </rPr>
      <t>Curb &amp; Gutter:</t>
    </r>
    <r>
      <rPr>
        <sz val="12"/>
        <color theme="1"/>
        <rFont val="Calibri"/>
        <family val="2"/>
        <scheme val="minor"/>
      </rPr>
      <t xml:space="preserve"> This Duraslot is laid longitudinally next to a curb at the bottom of gutter for roadway applications.  In heavy storm events, water collects in the gutter and head pressure is applied to the slot opening. These equations are controlled in part by the cross slope and longitudinal slope of the road.</t>
    </r>
  </si>
  <si>
    <r>
      <t xml:space="preserve">Standard Height Duraslot: </t>
    </r>
    <r>
      <rPr>
        <sz val="12"/>
        <color theme="1"/>
        <rFont val="Calibri"/>
        <family val="2"/>
        <scheme val="minor"/>
      </rPr>
      <t xml:space="preserve">The slot height is a constant 2.5" (for pedestrian only applications) or 6" tall (for installations subject to H-20 loads). This type of Duraslot is recommended where the slope of the grade and the slope of the pipe may be in the same direction towards the outlet. </t>
    </r>
  </si>
  <si>
    <r>
      <t>Custom Height Duraslot:</t>
    </r>
    <r>
      <rPr>
        <sz val="12"/>
        <color theme="1"/>
        <rFont val="Calibri"/>
        <family val="2"/>
        <scheme val="minor"/>
      </rPr>
      <t xml:space="preserve"> This made-to-order slot height can range from 2.5" to 36" tall within manufacturing limits. This type of Duraslot is recommended where the slope of the grade is level or against the direction of the outlet pipe flow. </t>
    </r>
  </si>
  <si>
    <r>
      <rPr>
        <b/>
        <sz val="12"/>
        <color theme="1"/>
        <rFont val="Calibri"/>
        <family val="2"/>
        <scheme val="minor"/>
      </rPr>
      <t>Clogging Factor:</t>
    </r>
    <r>
      <rPr>
        <sz val="12"/>
        <color theme="1"/>
        <rFont val="Calibri"/>
        <family val="2"/>
        <scheme val="minor"/>
      </rPr>
      <t xml:space="preserve"> This parameter (represented as a percentage) refers to how much of the slot is covered by debris and prevents water from entering the slot. This factor will vary based on location and application.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</si>
</sst>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00"/>
    <numFmt numFmtId="165" formatCode="0.0"/>
    <numFmt numFmtId="166" formatCode="_(* #,##0_);_(* \(#,##0\);_(* &quot;-&quot;??_);_(@_)"/>
    <numFmt numFmtId="167" formatCode="_(* #,##0.0_);_(* \(#,##0.0\);_(* &quot;-&quot;??_);_(@_)"/>
    <numFmt numFmtId="168" formatCode="#,##0.000"/>
  </numFmts>
  <fonts count="29" x14ac:knownFonts="1">
    <font>
      <sz val="11"/>
      <color theme="1"/>
      <name val="Calibri"/>
      <family val="2"/>
      <scheme val="minor"/>
    </font>
    <font>
      <sz val="11"/>
      <color theme="1"/>
      <name val="Calibri"/>
      <family val="2"/>
      <scheme val="minor"/>
    </font>
    <font>
      <b/>
      <sz val="11"/>
      <color theme="1"/>
      <name val="Calibri"/>
      <family val="2"/>
      <scheme val="minor"/>
    </font>
    <font>
      <vertAlign val="subscript"/>
      <sz val="11"/>
      <color theme="1"/>
      <name val="Calibri"/>
      <family val="2"/>
      <scheme val="minor"/>
    </font>
    <font>
      <b/>
      <u/>
      <sz val="14"/>
      <color theme="1"/>
      <name val="Calibri"/>
      <family val="2"/>
      <scheme val="minor"/>
    </font>
    <font>
      <b/>
      <sz val="12"/>
      <color theme="1"/>
      <name val="Calibri"/>
      <family val="2"/>
      <scheme val="minor"/>
    </font>
    <font>
      <sz val="10"/>
      <color theme="1"/>
      <name val="Calibri"/>
      <family val="2"/>
      <scheme val="minor"/>
    </font>
    <font>
      <b/>
      <u/>
      <sz val="11"/>
      <color theme="1"/>
      <name val="Calibri"/>
      <family val="2"/>
      <scheme val="minor"/>
    </font>
    <font>
      <sz val="14"/>
      <color theme="1"/>
      <name val="Calibri"/>
      <family val="2"/>
      <scheme val="minor"/>
    </font>
    <font>
      <b/>
      <u/>
      <vertAlign val="subscript"/>
      <sz val="14"/>
      <color theme="1"/>
      <name val="Calibri"/>
      <family val="2"/>
      <scheme val="minor"/>
    </font>
    <font>
      <sz val="9"/>
      <name val="Arial"/>
      <family val="2"/>
    </font>
    <font>
      <b/>
      <sz val="14"/>
      <name val="Arial"/>
      <family val="2"/>
    </font>
    <font>
      <sz val="9"/>
      <color rgb="FFFF0000"/>
      <name val="Arial"/>
      <family val="2"/>
    </font>
    <font>
      <b/>
      <sz val="12"/>
      <name val="Arial"/>
      <family val="2"/>
    </font>
    <font>
      <sz val="10"/>
      <name val="Arial"/>
      <family val="2"/>
    </font>
    <font>
      <sz val="8"/>
      <name val="Arial"/>
      <family val="2"/>
    </font>
    <font>
      <b/>
      <sz val="10"/>
      <name val="Arial"/>
      <family val="2"/>
    </font>
    <font>
      <b/>
      <sz val="8"/>
      <name val="Arial"/>
      <family val="2"/>
    </font>
    <font>
      <b/>
      <sz val="10"/>
      <color theme="1"/>
      <name val="Arial"/>
      <family val="2"/>
    </font>
    <font>
      <b/>
      <sz val="8"/>
      <color theme="1"/>
      <name val="Arial"/>
      <family val="2"/>
    </font>
    <font>
      <sz val="11"/>
      <name val="Calibri"/>
      <family val="2"/>
    </font>
    <font>
      <u/>
      <sz val="11"/>
      <color theme="10"/>
      <name val="Calibri"/>
      <family val="2"/>
      <scheme val="minor"/>
    </font>
    <font>
      <b/>
      <sz val="11"/>
      <color theme="1"/>
      <name val="Calibri"/>
      <family val="2"/>
    </font>
    <font>
      <sz val="11"/>
      <color rgb="FF000000"/>
      <name val="Calibri"/>
      <family val="2"/>
    </font>
    <font>
      <b/>
      <sz val="18"/>
      <color theme="1"/>
      <name val="Calibri"/>
      <family val="2"/>
      <scheme val="minor"/>
    </font>
    <font>
      <sz val="8"/>
      <color theme="1"/>
      <name val="Calibri"/>
      <family val="2"/>
      <scheme val="minor"/>
    </font>
    <font>
      <sz val="12"/>
      <color theme="1"/>
      <name val="Calibri"/>
      <family val="2"/>
      <scheme val="minor"/>
    </font>
    <font>
      <sz val="12"/>
      <name val="Calibri"/>
      <family val="2"/>
      <scheme val="minor"/>
    </font>
    <font>
      <sz val="11"/>
      <color rgb="FF25282A"/>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rgb="FF8DC63F"/>
        <bgColor indexed="64"/>
      </patternFill>
    </fill>
    <fill>
      <patternFill patternType="solid">
        <fgColor rgb="FF25282A"/>
        <bgColor indexed="64"/>
      </patternFill>
    </fill>
    <fill>
      <patternFill patternType="solid">
        <fgColor rgb="FFD9D9D6"/>
        <bgColor indexed="64"/>
      </patternFill>
    </fill>
    <fill>
      <patternFill patternType="solid">
        <fgColor theme="1" tint="0.14999847407452621"/>
        <bgColor indexed="64"/>
      </patternFill>
    </fill>
  </fills>
  <borders count="2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top style="thin">
        <color indexed="64"/>
      </top>
      <bottom/>
      <diagonal/>
    </border>
    <border>
      <left/>
      <right style="thin">
        <color indexed="64"/>
      </right>
      <top/>
      <bottom style="thin">
        <color auto="1"/>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auto="1"/>
      </top>
      <bottom style="thin">
        <color auto="1"/>
      </bottom>
      <diagonal/>
    </border>
    <border>
      <left style="thin">
        <color indexed="64"/>
      </left>
      <right/>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1" fillId="0" borderId="0" applyNumberFormat="0" applyFill="0" applyBorder="0" applyAlignment="0" applyProtection="0"/>
  </cellStyleXfs>
  <cellXfs count="155">
    <xf numFmtId="0" fontId="0" fillId="0" borderId="0" xfId="0"/>
    <xf numFmtId="0" fontId="0" fillId="0" borderId="3" xfId="0"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2" fontId="0" fillId="0" borderId="4" xfId="0" applyNumberFormat="1" applyBorder="1" applyAlignment="1">
      <alignment horizontal="center" vertical="center"/>
    </xf>
    <xf numFmtId="0" fontId="0" fillId="5" borderId="3" xfId="0" applyFill="1" applyBorder="1" applyAlignment="1">
      <alignment horizontal="center" vertical="center"/>
    </xf>
    <xf numFmtId="164" fontId="0" fillId="6" borderId="4" xfId="0" applyNumberFormat="1" applyFill="1" applyBorder="1" applyAlignment="1" applyProtection="1">
      <alignment horizontal="center" vertical="center"/>
      <protection locked="0"/>
    </xf>
    <xf numFmtId="0" fontId="0" fillId="6" borderId="4" xfId="0" applyFill="1" applyBorder="1" applyAlignment="1" applyProtection="1">
      <alignment horizontal="center" vertical="center"/>
      <protection locked="0"/>
    </xf>
    <xf numFmtId="0" fontId="0" fillId="5" borderId="1" xfId="0" applyFill="1" applyBorder="1" applyAlignment="1">
      <alignment horizontal="left" vertical="top" wrapText="1"/>
    </xf>
    <xf numFmtId="0" fontId="0" fillId="5" borderId="1" xfId="0" applyFill="1" applyBorder="1"/>
    <xf numFmtId="0" fontId="0" fillId="0" borderId="13" xfId="0" applyBorder="1" applyAlignment="1">
      <alignment horizontal="left" vertical="center"/>
    </xf>
    <xf numFmtId="0" fontId="0" fillId="8" borderId="0" xfId="0" applyFill="1" applyAlignment="1">
      <alignment vertical="top"/>
    </xf>
    <xf numFmtId="0" fontId="0" fillId="8" borderId="0" xfId="0" applyFill="1"/>
    <xf numFmtId="0" fontId="0" fillId="5" borderId="0" xfId="0" applyFill="1"/>
    <xf numFmtId="0" fontId="6" fillId="5" borderId="0" xfId="0" applyFont="1" applyFill="1" applyAlignment="1">
      <alignment vertical="top" wrapText="1"/>
    </xf>
    <xf numFmtId="0" fontId="6" fillId="5" borderId="0" xfId="0" applyFont="1" applyFill="1" applyAlignment="1">
      <alignment horizontal="center" vertical="top" wrapText="1"/>
    </xf>
    <xf numFmtId="0" fontId="0" fillId="5" borderId="0" xfId="0" applyFill="1" applyAlignment="1">
      <alignment vertical="top"/>
    </xf>
    <xf numFmtId="0" fontId="0" fillId="5" borderId="0" xfId="0" applyFill="1" applyAlignment="1">
      <alignment horizontal="left" vertical="center"/>
    </xf>
    <xf numFmtId="0" fontId="0" fillId="5" borderId="0" xfId="0" applyFill="1" applyAlignment="1">
      <alignment horizontal="center" vertical="center"/>
    </xf>
    <xf numFmtId="0" fontId="0" fillId="5" borderId="0" xfId="0" applyFill="1" applyAlignment="1">
      <alignment horizontal="left"/>
    </xf>
    <xf numFmtId="2" fontId="0" fillId="5" borderId="0" xfId="0" applyNumberFormat="1" applyFill="1" applyAlignment="1">
      <alignment horizontal="center" vertical="center"/>
    </xf>
    <xf numFmtId="0" fontId="21" fillId="5" borderId="0" xfId="3" applyFill="1" applyAlignment="1">
      <alignment vertical="center" wrapText="1"/>
    </xf>
    <xf numFmtId="0" fontId="21" fillId="5" borderId="0" xfId="3" applyFill="1" applyAlignment="1">
      <alignment vertical="center" wrapText="1"/>
    </xf>
    <xf numFmtId="0" fontId="22" fillId="5" borderId="0" xfId="0" applyFont="1" applyFill="1" applyAlignment="1">
      <alignment vertical="center"/>
    </xf>
    <xf numFmtId="0" fontId="5" fillId="5" borderId="0" xfId="0" applyFont="1" applyFill="1" applyBorder="1" applyAlignment="1"/>
    <xf numFmtId="0" fontId="25" fillId="5" borderId="0" xfId="0" applyFont="1" applyFill="1" applyAlignment="1">
      <alignment horizontal="left" vertical="top"/>
    </xf>
    <xf numFmtId="0" fontId="8"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0" fillId="0" borderId="0" xfId="0" applyProtection="1">
      <protection hidden="1"/>
    </xf>
    <xf numFmtId="0" fontId="0" fillId="0" borderId="0" xfId="0" applyAlignment="1" applyProtection="1">
      <alignment horizontal="left" vertical="center"/>
      <protection hidden="1"/>
    </xf>
    <xf numFmtId="0" fontId="0" fillId="0" borderId="0" xfId="0" applyAlignment="1" applyProtection="1">
      <alignment horizontal="right"/>
      <protection hidden="1"/>
    </xf>
    <xf numFmtId="0" fontId="0" fillId="0" borderId="0" xfId="0" applyAlignment="1" applyProtection="1">
      <alignment horizontal="center" vertical="center"/>
      <protection hidden="1"/>
    </xf>
    <xf numFmtId="2" fontId="0" fillId="0" borderId="0" xfId="0" applyNumberFormat="1" applyProtection="1">
      <protection hidden="1"/>
    </xf>
    <xf numFmtId="0" fontId="7" fillId="0" borderId="0" xfId="0" applyFont="1" applyBorder="1"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0" fillId="0" borderId="0" xfId="0" applyFont="1" applyProtection="1">
      <protection hidden="1"/>
    </xf>
    <xf numFmtId="2" fontId="10" fillId="0" borderId="0" xfId="0" applyNumberFormat="1" applyFont="1" applyAlignment="1" applyProtection="1">
      <alignment horizontal="right"/>
      <protection hidden="1"/>
    </xf>
    <xf numFmtId="2" fontId="0" fillId="0" borderId="0" xfId="0" applyNumberFormat="1" applyAlignment="1" applyProtection="1">
      <alignment horizontal="center" vertical="center"/>
      <protection hidden="1"/>
    </xf>
    <xf numFmtId="0" fontId="10" fillId="0" borderId="0" xfId="0" applyFont="1" applyAlignment="1" applyProtection="1">
      <alignment vertical="top" wrapText="1"/>
      <protection hidden="1"/>
    </xf>
    <xf numFmtId="166" fontId="10" fillId="0" borderId="0" xfId="1" applyNumberFormat="1" applyFont="1" applyBorder="1" applyAlignment="1" applyProtection="1">
      <alignment horizontal="center"/>
      <protection hidden="1"/>
    </xf>
    <xf numFmtId="167" fontId="10" fillId="0" borderId="0" xfId="1" applyNumberFormat="1" applyFont="1" applyBorder="1" applyProtection="1">
      <protection hidden="1"/>
    </xf>
    <xf numFmtId="40" fontId="10" fillId="0" borderId="0" xfId="0" applyNumberFormat="1" applyFont="1" applyAlignment="1" applyProtection="1">
      <alignment horizontal="left"/>
      <protection hidden="1"/>
    </xf>
    <xf numFmtId="40" fontId="10" fillId="0" borderId="0" xfId="0" applyNumberFormat="1" applyFont="1" applyProtection="1">
      <protection hidden="1"/>
    </xf>
    <xf numFmtId="167" fontId="10" fillId="0" borderId="0" xfId="1" applyNumberFormat="1" applyFont="1" applyBorder="1" applyAlignment="1" applyProtection="1">
      <alignment horizontal="left"/>
      <protection hidden="1"/>
    </xf>
    <xf numFmtId="164" fontId="10" fillId="2" borderId="0" xfId="0" applyNumberFormat="1" applyFont="1" applyFill="1" applyAlignment="1" applyProtection="1">
      <alignment horizontal="left"/>
      <protection hidden="1"/>
    </xf>
    <xf numFmtId="0" fontId="10" fillId="0" borderId="8" xfId="0" applyFont="1" applyBorder="1" applyProtection="1">
      <protection hidden="1"/>
    </xf>
    <xf numFmtId="166" fontId="10" fillId="0" borderId="9" xfId="1" applyNumberFormat="1" applyFont="1" applyBorder="1" applyAlignment="1" applyProtection="1">
      <alignment horizontal="center"/>
      <protection hidden="1"/>
    </xf>
    <xf numFmtId="167" fontId="10" fillId="0" borderId="9" xfId="1" applyNumberFormat="1" applyFont="1" applyBorder="1" applyProtection="1">
      <protection hidden="1"/>
    </xf>
    <xf numFmtId="0" fontId="10" fillId="0" borderId="9" xfId="0" applyFont="1" applyBorder="1" applyProtection="1">
      <protection hidden="1"/>
    </xf>
    <xf numFmtId="40" fontId="10" fillId="0" borderId="9" xfId="0" applyNumberFormat="1" applyFont="1" applyBorder="1" applyProtection="1">
      <protection hidden="1"/>
    </xf>
    <xf numFmtId="2" fontId="10" fillId="0" borderId="9" xfId="0" applyNumberFormat="1" applyFont="1" applyBorder="1" applyAlignment="1" applyProtection="1">
      <alignment horizontal="centerContinuous"/>
      <protection hidden="1"/>
    </xf>
    <xf numFmtId="0" fontId="10" fillId="0" borderId="2" xfId="0" applyFont="1" applyBorder="1" applyProtection="1">
      <protection hidden="1"/>
    </xf>
    <xf numFmtId="0" fontId="10" fillId="0" borderId="10" xfId="0" applyFont="1" applyBorder="1" applyProtection="1">
      <protection hidden="1"/>
    </xf>
    <xf numFmtId="166" fontId="10" fillId="0" borderId="2" xfId="1" applyNumberFormat="1" applyFont="1" applyBorder="1" applyAlignment="1" applyProtection="1">
      <alignment horizontal="center"/>
      <protection hidden="1"/>
    </xf>
    <xf numFmtId="167" fontId="10" fillId="0" borderId="2" xfId="1" applyNumberFormat="1" applyFont="1" applyBorder="1" applyProtection="1">
      <protection hidden="1"/>
    </xf>
    <xf numFmtId="2" fontId="10" fillId="2" borderId="2" xfId="0" applyNumberFormat="1" applyFont="1" applyFill="1" applyBorder="1" applyProtection="1">
      <protection hidden="1"/>
    </xf>
    <xf numFmtId="2" fontId="10" fillId="0" borderId="2" xfId="0" applyNumberFormat="1" applyFont="1" applyBorder="1" applyProtection="1">
      <protection hidden="1"/>
    </xf>
    <xf numFmtId="2" fontId="10" fillId="0" borderId="2" xfId="0" applyNumberFormat="1" applyFont="1" applyBorder="1" applyAlignment="1" applyProtection="1">
      <alignment horizontal="right"/>
      <protection hidden="1"/>
    </xf>
    <xf numFmtId="2" fontId="10" fillId="0" borderId="0" xfId="0" applyNumberFormat="1" applyFont="1" applyProtection="1">
      <protection hidden="1"/>
    </xf>
    <xf numFmtId="2" fontId="12" fillId="0" borderId="0" xfId="0" applyNumberFormat="1" applyFont="1" applyProtection="1">
      <protection hidden="1"/>
    </xf>
    <xf numFmtId="0" fontId="10" fillId="0" borderId="11" xfId="0" applyFont="1" applyBorder="1" applyAlignment="1" applyProtection="1">
      <alignment horizontal="center"/>
      <protection hidden="1"/>
    </xf>
    <xf numFmtId="0" fontId="0" fillId="0" borderId="12" xfId="0" applyBorder="1" applyAlignment="1" applyProtection="1">
      <alignment horizontal="center"/>
      <protection hidden="1"/>
    </xf>
    <xf numFmtId="2" fontId="10" fillId="2" borderId="11" xfId="0" applyNumberFormat="1" applyFont="1" applyFill="1" applyBorder="1" applyAlignment="1" applyProtection="1">
      <alignment horizontal="center"/>
      <protection hidden="1"/>
    </xf>
    <xf numFmtId="2" fontId="10" fillId="0" borderId="12" xfId="0" applyNumberFormat="1" applyFont="1" applyBorder="1" applyAlignment="1" applyProtection="1">
      <alignment horizontal="center"/>
      <protection hidden="1"/>
    </xf>
    <xf numFmtId="168" fontId="10" fillId="2" borderId="0" xfId="0" applyNumberFormat="1" applyFont="1" applyFill="1" applyProtection="1">
      <protection hidden="1"/>
    </xf>
    <xf numFmtId="168" fontId="10" fillId="0" borderId="0" xfId="0" applyNumberFormat="1" applyFont="1" applyProtection="1">
      <protection hidden="1"/>
    </xf>
    <xf numFmtId="166" fontId="10" fillId="0" borderId="0" xfId="1" applyNumberFormat="1" applyFont="1" applyBorder="1" applyAlignment="1" applyProtection="1">
      <alignment horizontal="right"/>
      <protection hidden="1"/>
    </xf>
    <xf numFmtId="165" fontId="10" fillId="0" borderId="0" xfId="0" applyNumberFormat="1" applyFont="1" applyProtection="1">
      <protection hidden="1"/>
    </xf>
    <xf numFmtId="0" fontId="0" fillId="0" borderId="0" xfId="0" applyAlignment="1" applyProtection="1">
      <alignment horizontal="center"/>
      <protection hidden="1"/>
    </xf>
    <xf numFmtId="167" fontId="10" fillId="0" borderId="0" xfId="1" applyNumberFormat="1" applyFont="1" applyProtection="1">
      <protection hidden="1"/>
    </xf>
    <xf numFmtId="167" fontId="10" fillId="0" borderId="0" xfId="1" applyNumberFormat="1" applyFont="1" applyAlignment="1" applyProtection="1">
      <alignment horizontal="center"/>
      <protection hidden="1"/>
    </xf>
    <xf numFmtId="0" fontId="7" fillId="0" borderId="0" xfId="0" applyFont="1" applyProtection="1">
      <protection hidden="1"/>
    </xf>
    <xf numFmtId="0" fontId="0" fillId="0" borderId="0" xfId="0" applyFont="1" applyProtection="1">
      <protection hidden="1"/>
    </xf>
    <xf numFmtId="0" fontId="14" fillId="0" borderId="13" xfId="0" applyFont="1" applyBorder="1" applyAlignment="1" applyProtection="1">
      <alignment horizontal="center" vertical="center" wrapText="1"/>
      <protection hidden="1"/>
    </xf>
    <xf numFmtId="0" fontId="16" fillId="0" borderId="5" xfId="0" applyFont="1" applyBorder="1" applyAlignment="1" applyProtection="1">
      <alignment horizontal="center" vertical="center" wrapText="1"/>
      <protection hidden="1"/>
    </xf>
    <xf numFmtId="0" fontId="16" fillId="0" borderId="14" xfId="0" applyFont="1" applyBorder="1" applyAlignment="1" applyProtection="1">
      <alignment horizontal="center" vertical="center" wrapText="1"/>
      <protection hidden="1"/>
    </xf>
    <xf numFmtId="0" fontId="16" fillId="0" borderId="15" xfId="0" applyFont="1" applyBorder="1" applyAlignment="1" applyProtection="1">
      <alignment horizontal="center" vertical="center" wrapText="1"/>
      <protection hidden="1"/>
    </xf>
    <xf numFmtId="0" fontId="18" fillId="0" borderId="15" xfId="0" applyFont="1" applyBorder="1" applyAlignment="1" applyProtection="1">
      <alignment horizontal="center" vertical="center" wrapText="1"/>
      <protection hidden="1"/>
    </xf>
    <xf numFmtId="0" fontId="16" fillId="0" borderId="16" xfId="0" applyFont="1" applyBorder="1" applyAlignment="1" applyProtection="1">
      <alignment horizontal="center" vertical="center" wrapText="1"/>
      <protection hidden="1"/>
    </xf>
    <xf numFmtId="2" fontId="14" fillId="0" borderId="4" xfId="0" applyNumberFormat="1" applyFont="1" applyBorder="1" applyAlignment="1" applyProtection="1">
      <alignment horizontal="center"/>
      <protection hidden="1"/>
    </xf>
    <xf numFmtId="0" fontId="14" fillId="0" borderId="1" xfId="0" applyFont="1" applyBorder="1" applyAlignment="1" applyProtection="1">
      <alignment horizontal="center"/>
      <protection hidden="1"/>
    </xf>
    <xf numFmtId="165" fontId="14" fillId="0" borderId="1" xfId="1" applyNumberFormat="1" applyFont="1" applyFill="1" applyBorder="1" applyAlignment="1" applyProtection="1">
      <protection hidden="1"/>
    </xf>
    <xf numFmtId="2" fontId="14" fillId="2" borderId="1" xfId="0" applyNumberFormat="1" applyFont="1" applyFill="1" applyBorder="1" applyAlignment="1" applyProtection="1">
      <alignment horizontal="center"/>
      <protection hidden="1"/>
    </xf>
    <xf numFmtId="0" fontId="14" fillId="2" borderId="4" xfId="0" applyFont="1" applyFill="1" applyBorder="1" applyAlignment="1" applyProtection="1">
      <alignment horizontal="center"/>
      <protection hidden="1"/>
    </xf>
    <xf numFmtId="9" fontId="14" fillId="2" borderId="1" xfId="2" applyFont="1" applyFill="1" applyBorder="1" applyAlignment="1" applyProtection="1">
      <alignment horizontal="center"/>
      <protection hidden="1"/>
    </xf>
    <xf numFmtId="165" fontId="14" fillId="2" borderId="1" xfId="0" applyNumberFormat="1" applyFont="1" applyFill="1" applyBorder="1" applyAlignment="1" applyProtection="1">
      <alignment horizontal="center" vertical="center"/>
      <protection hidden="1"/>
    </xf>
    <xf numFmtId="165" fontId="14" fillId="2" borderId="3" xfId="0" applyNumberFormat="1" applyFont="1" applyFill="1" applyBorder="1" applyAlignment="1" applyProtection="1">
      <alignment horizontal="center"/>
      <protection hidden="1"/>
    </xf>
    <xf numFmtId="165" fontId="14" fillId="2" borderId="1" xfId="0" applyNumberFormat="1" applyFont="1" applyFill="1" applyBorder="1" applyAlignment="1" applyProtection="1">
      <alignment horizontal="center"/>
      <protection hidden="1"/>
    </xf>
    <xf numFmtId="9" fontId="20" fillId="2" borderId="17" xfId="2" applyFont="1" applyFill="1" applyBorder="1" applyAlignment="1" applyProtection="1">
      <alignment vertical="center"/>
      <protection hidden="1"/>
    </xf>
    <xf numFmtId="0" fontId="0" fillId="4" borderId="0" xfId="0" applyFill="1" applyProtection="1">
      <protection hidden="1"/>
    </xf>
    <xf numFmtId="2" fontId="14" fillId="4" borderId="0" xfId="0" applyNumberFormat="1" applyFont="1" applyFill="1" applyAlignment="1" applyProtection="1">
      <alignment horizontal="center"/>
      <protection hidden="1"/>
    </xf>
    <xf numFmtId="0" fontId="14" fillId="4" borderId="0" xfId="0" applyFont="1" applyFill="1" applyAlignment="1" applyProtection="1">
      <alignment horizontal="center"/>
      <protection hidden="1"/>
    </xf>
    <xf numFmtId="2" fontId="14" fillId="0" borderId="1" xfId="0" applyNumberFormat="1" applyFont="1" applyBorder="1" applyAlignment="1" applyProtection="1">
      <alignment horizontal="center"/>
      <protection hidden="1"/>
    </xf>
    <xf numFmtId="2" fontId="14" fillId="0" borderId="1" xfId="0" applyNumberFormat="1" applyFont="1" applyFill="1" applyBorder="1" applyAlignment="1" applyProtection="1">
      <alignment horizontal="center"/>
      <protection hidden="1"/>
    </xf>
    <xf numFmtId="9" fontId="20" fillId="0" borderId="17" xfId="2" applyFont="1" applyFill="1" applyBorder="1" applyAlignment="1" applyProtection="1">
      <alignment vertical="center"/>
      <protection hidden="1"/>
    </xf>
    <xf numFmtId="16" fontId="0" fillId="0" borderId="0" xfId="0" applyNumberFormat="1" applyProtection="1">
      <protection hidden="1"/>
    </xf>
    <xf numFmtId="0" fontId="0" fillId="3" borderId="0" xfId="0" applyFill="1" applyProtection="1">
      <protection hidden="1"/>
    </xf>
    <xf numFmtId="164" fontId="0" fillId="0" borderId="4" xfId="0" applyNumberFormat="1" applyBorder="1" applyAlignment="1" applyProtection="1">
      <alignment horizontal="center" vertical="center"/>
      <protection locked="0"/>
    </xf>
    <xf numFmtId="2" fontId="0" fillId="7" borderId="4" xfId="0" applyNumberFormat="1" applyFill="1" applyBorder="1" applyAlignment="1" applyProtection="1">
      <alignment horizontal="center" vertical="center"/>
      <protection locked="0"/>
    </xf>
    <xf numFmtId="1" fontId="0" fillId="7" borderId="4" xfId="0" applyNumberFormat="1" applyFill="1" applyBorder="1" applyAlignment="1" applyProtection="1">
      <alignment horizontal="center" vertical="center"/>
      <protection locked="0"/>
    </xf>
    <xf numFmtId="1" fontId="0" fillId="9" borderId="4" xfId="0" applyNumberFormat="1" applyFill="1" applyBorder="1" applyAlignment="1" applyProtection="1">
      <alignment horizontal="center" vertical="center"/>
      <protection locked="0"/>
    </xf>
    <xf numFmtId="15" fontId="0" fillId="5" borderId="0" xfId="0" applyNumberFormat="1" applyFill="1"/>
    <xf numFmtId="2" fontId="0" fillId="6" borderId="3" xfId="0" applyNumberFormat="1" applyFill="1" applyBorder="1" applyAlignment="1" applyProtection="1">
      <alignment horizontal="center" vertical="center"/>
      <protection locked="0"/>
    </xf>
    <xf numFmtId="0" fontId="22" fillId="5" borderId="0" xfId="0" applyFont="1" applyFill="1" applyAlignment="1">
      <alignment horizontal="right" vertical="center"/>
    </xf>
    <xf numFmtId="0" fontId="21" fillId="5" borderId="0" xfId="3" applyFill="1" applyAlignment="1">
      <alignment vertical="center" wrapText="1"/>
    </xf>
    <xf numFmtId="0" fontId="21" fillId="5" borderId="0" xfId="3" applyFill="1" applyAlignment="1" applyProtection="1">
      <alignment horizontal="left" vertical="center" wrapText="1"/>
      <protection locked="0"/>
    </xf>
    <xf numFmtId="0" fontId="5" fillId="5" borderId="2" xfId="0" applyFont="1" applyFill="1" applyBorder="1" applyAlignment="1">
      <alignment horizontal="center"/>
    </xf>
    <xf numFmtId="0" fontId="6" fillId="5" borderId="0" xfId="0" applyFont="1" applyFill="1" applyAlignment="1">
      <alignment horizontal="left" vertical="center"/>
    </xf>
    <xf numFmtId="0" fontId="5" fillId="0" borderId="2" xfId="0" applyFont="1" applyBorder="1" applyAlignment="1">
      <alignment horizontal="center"/>
    </xf>
    <xf numFmtId="0" fontId="2" fillId="0" borderId="2" xfId="0" applyFont="1" applyBorder="1" applyAlignment="1">
      <alignment horizontal="center" vertical="center" wrapText="1"/>
    </xf>
    <xf numFmtId="2" fontId="28" fillId="7" borderId="4" xfId="0" applyNumberFormat="1" applyFont="1" applyFill="1" applyBorder="1" applyAlignment="1">
      <alignment horizontal="center"/>
    </xf>
    <xf numFmtId="2" fontId="28" fillId="7" borderId="18" xfId="0" applyNumberFormat="1" applyFont="1" applyFill="1" applyBorder="1" applyAlignment="1">
      <alignment horizontal="center"/>
    </xf>
    <xf numFmtId="0" fontId="5" fillId="0" borderId="2" xfId="0" applyFont="1" applyBorder="1" applyAlignment="1">
      <alignment horizontal="center" wrapText="1"/>
    </xf>
    <xf numFmtId="0" fontId="5" fillId="0" borderId="2" xfId="0" applyFont="1" applyBorder="1" applyAlignment="1">
      <alignment horizontal="center" vertical="center" wrapText="1"/>
    </xf>
    <xf numFmtId="0" fontId="6" fillId="5" borderId="0" xfId="0" applyFont="1" applyFill="1" applyAlignment="1">
      <alignment horizontal="left" vertical="center" wrapText="1"/>
    </xf>
    <xf numFmtId="1" fontId="28" fillId="7" borderId="4" xfId="0" applyNumberFormat="1" applyFont="1" applyFill="1" applyBorder="1" applyAlignment="1">
      <alignment horizontal="center"/>
    </xf>
    <xf numFmtId="1" fontId="28" fillId="7" borderId="18" xfId="0" applyNumberFormat="1" applyFont="1" applyFill="1" applyBorder="1" applyAlignment="1">
      <alignment horizontal="center"/>
    </xf>
    <xf numFmtId="165" fontId="28" fillId="7" borderId="4" xfId="0" applyNumberFormat="1" applyFont="1" applyFill="1" applyBorder="1" applyAlignment="1">
      <alignment horizontal="center" vertical="center"/>
    </xf>
    <xf numFmtId="165" fontId="28" fillId="7" borderId="18" xfId="0" applyNumberFormat="1" applyFont="1" applyFill="1" applyBorder="1" applyAlignment="1">
      <alignment horizontal="center" vertical="center"/>
    </xf>
    <xf numFmtId="165" fontId="28" fillId="7" borderId="21" xfId="0" applyNumberFormat="1" applyFont="1" applyFill="1" applyBorder="1" applyAlignment="1">
      <alignment horizontal="center" vertical="center"/>
    </xf>
    <xf numFmtId="165" fontId="28" fillId="7" borderId="9" xfId="0" applyNumberFormat="1" applyFont="1" applyFill="1" applyBorder="1" applyAlignment="1">
      <alignment horizontal="center" vertical="center"/>
    </xf>
    <xf numFmtId="0" fontId="2" fillId="5" borderId="0" xfId="0" applyFont="1" applyFill="1" applyAlignment="1">
      <alignment horizontal="right" vertical="center"/>
    </xf>
    <xf numFmtId="0" fontId="24" fillId="6" borderId="20" xfId="0" applyFont="1" applyFill="1" applyBorder="1" applyAlignment="1">
      <alignment horizontal="center"/>
    </xf>
    <xf numFmtId="0" fontId="26" fillId="5" borderId="21" xfId="0" applyFont="1" applyFill="1" applyBorder="1" applyAlignment="1">
      <alignment horizontal="left" vertical="top" wrapText="1"/>
    </xf>
    <xf numFmtId="0" fontId="26" fillId="5" borderId="9" xfId="0" applyFont="1" applyFill="1" applyBorder="1" applyAlignment="1">
      <alignment horizontal="left" vertical="top" wrapText="1"/>
    </xf>
    <xf numFmtId="0" fontId="26" fillId="5" borderId="22" xfId="0" applyFont="1" applyFill="1" applyBorder="1" applyAlignment="1">
      <alignment horizontal="left" vertical="top" wrapText="1"/>
    </xf>
    <xf numFmtId="0" fontId="26" fillId="5" borderId="11" xfId="0" applyFont="1" applyFill="1" applyBorder="1" applyAlignment="1">
      <alignment horizontal="left" vertical="top" wrapText="1"/>
    </xf>
    <xf numFmtId="0" fontId="26" fillId="5" borderId="0" xfId="0" applyFont="1" applyFill="1" applyBorder="1" applyAlignment="1">
      <alignment horizontal="left" vertical="top" wrapText="1"/>
    </xf>
    <xf numFmtId="0" fontId="26" fillId="5" borderId="8" xfId="0" applyFont="1" applyFill="1" applyBorder="1" applyAlignment="1">
      <alignment horizontal="left" vertical="top" wrapText="1"/>
    </xf>
    <xf numFmtId="0" fontId="26" fillId="5" borderId="19" xfId="0" applyFont="1" applyFill="1" applyBorder="1" applyAlignment="1">
      <alignment horizontal="left" vertical="top" wrapText="1"/>
    </xf>
    <xf numFmtId="0" fontId="26" fillId="5" borderId="2" xfId="0" applyFont="1" applyFill="1" applyBorder="1" applyAlignment="1">
      <alignment horizontal="left" vertical="top" wrapText="1"/>
    </xf>
    <xf numFmtId="0" fontId="26" fillId="5" borderId="10" xfId="0" applyFont="1" applyFill="1" applyBorder="1" applyAlignment="1">
      <alignment horizontal="left" vertical="top" wrapText="1"/>
    </xf>
    <xf numFmtId="0" fontId="5" fillId="5" borderId="21" xfId="0" applyFont="1" applyFill="1" applyBorder="1" applyAlignment="1">
      <alignment horizontal="left" vertical="top" wrapText="1"/>
    </xf>
    <xf numFmtId="0" fontId="5" fillId="5" borderId="9" xfId="0" applyFont="1" applyFill="1" applyBorder="1" applyAlignment="1">
      <alignment horizontal="left" vertical="top" wrapText="1"/>
    </xf>
    <xf numFmtId="0" fontId="5" fillId="5" borderId="22" xfId="0" applyFont="1" applyFill="1" applyBorder="1" applyAlignment="1">
      <alignment horizontal="left" vertical="top" wrapText="1"/>
    </xf>
    <xf numFmtId="0" fontId="5" fillId="5" borderId="11" xfId="0" applyFont="1" applyFill="1" applyBorder="1" applyAlignment="1">
      <alignment horizontal="left" vertical="top" wrapText="1"/>
    </xf>
    <xf numFmtId="0" fontId="5" fillId="5" borderId="0" xfId="0" applyFont="1" applyFill="1" applyBorder="1" applyAlignment="1">
      <alignment horizontal="left" vertical="top" wrapText="1"/>
    </xf>
    <xf numFmtId="0" fontId="5" fillId="5" borderId="8" xfId="0" applyFont="1" applyFill="1" applyBorder="1" applyAlignment="1">
      <alignment horizontal="left" vertical="top" wrapText="1"/>
    </xf>
    <xf numFmtId="0" fontId="5" fillId="5" borderId="19" xfId="0" applyFont="1" applyFill="1" applyBorder="1" applyAlignment="1">
      <alignment horizontal="left" vertical="top" wrapText="1"/>
    </xf>
    <xf numFmtId="0" fontId="5" fillId="5" borderId="2" xfId="0" applyFont="1" applyFill="1" applyBorder="1" applyAlignment="1">
      <alignment horizontal="left" vertical="top" wrapText="1"/>
    </xf>
    <xf numFmtId="0" fontId="5" fillId="5" borderId="10" xfId="0" applyFont="1" applyFill="1" applyBorder="1" applyAlignment="1">
      <alignment horizontal="left" vertical="top" wrapText="1"/>
    </xf>
    <xf numFmtId="0" fontId="0" fillId="0" borderId="1" xfId="0" applyBorder="1" applyAlignment="1" applyProtection="1">
      <alignment horizontal="center" vertical="center"/>
      <protection hidden="1"/>
    </xf>
    <xf numFmtId="0" fontId="0" fillId="0" borderId="0" xfId="0" applyAlignment="1" applyProtection="1">
      <alignment horizontal="center" vertical="center"/>
      <protection hidden="1"/>
    </xf>
    <xf numFmtId="0" fontId="4" fillId="0" borderId="2" xfId="0" applyFont="1" applyBorder="1" applyAlignment="1" applyProtection="1">
      <alignment horizontal="center"/>
      <protection hidden="1"/>
    </xf>
    <xf numFmtId="0" fontId="4" fillId="0" borderId="0" xfId="0" applyFont="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11" fillId="2" borderId="5" xfId="0" applyFont="1" applyFill="1" applyBorder="1" applyAlignment="1" applyProtection="1">
      <alignment horizontal="center" vertical="center" wrapText="1"/>
      <protection hidden="1"/>
    </xf>
    <xf numFmtId="0" fontId="11" fillId="2" borderId="6" xfId="0" applyFont="1" applyFill="1" applyBorder="1" applyAlignment="1" applyProtection="1">
      <alignment horizontal="center" vertical="center" wrapText="1"/>
      <protection hidden="1"/>
    </xf>
    <xf numFmtId="0" fontId="11" fillId="2" borderId="7" xfId="0" applyFont="1" applyFill="1" applyBorder="1" applyAlignment="1" applyProtection="1">
      <alignment horizontal="center" vertical="center" wrapText="1"/>
      <protection hidden="1"/>
    </xf>
    <xf numFmtId="0" fontId="13" fillId="2" borderId="5" xfId="0" applyFont="1" applyFill="1" applyBorder="1" applyAlignment="1" applyProtection="1">
      <alignment horizontal="center" vertical="center" wrapText="1"/>
      <protection hidden="1"/>
    </xf>
    <xf numFmtId="0" fontId="13" fillId="2" borderId="6" xfId="0" applyFont="1" applyFill="1" applyBorder="1" applyAlignment="1" applyProtection="1">
      <alignment horizontal="center" vertical="center" wrapText="1"/>
      <protection hidden="1"/>
    </xf>
    <xf numFmtId="0" fontId="13" fillId="2" borderId="7" xfId="0" applyFont="1" applyFill="1" applyBorder="1" applyAlignment="1" applyProtection="1">
      <alignment horizontal="center" vertical="center" wrapText="1"/>
      <protection hidden="1"/>
    </xf>
    <xf numFmtId="0" fontId="0" fillId="0" borderId="0" xfId="0" applyAlignment="1" applyProtection="1">
      <alignment horizontal="center"/>
      <protection hidden="1"/>
    </xf>
  </cellXfs>
  <cellStyles count="4">
    <cellStyle name="Comma" xfId="1" builtinId="3"/>
    <cellStyle name="Hyperlink" xfId="3" builtinId="8"/>
    <cellStyle name="Normal" xfId="0" builtinId="0"/>
    <cellStyle name="Percent" xfId="2" builtinId="5"/>
  </cellStyles>
  <dxfs count="5">
    <dxf>
      <font>
        <color theme="1"/>
      </font>
      <fill>
        <patternFill>
          <bgColor rgb="FFF1B434"/>
        </patternFill>
      </fill>
    </dxf>
    <dxf>
      <font>
        <color theme="1"/>
      </font>
      <fill>
        <patternFill>
          <bgColor theme="0"/>
        </patternFill>
      </fill>
    </dxf>
    <dxf>
      <font>
        <color theme="1"/>
      </font>
      <fill>
        <patternFill>
          <bgColor rgb="FFF1B434"/>
        </patternFill>
      </fill>
    </dxf>
    <dxf>
      <fill>
        <patternFill>
          <bgColor rgb="FF8DC63F"/>
        </patternFill>
      </fill>
    </dxf>
    <dxf>
      <fill>
        <patternFill>
          <bgColor rgb="FF8DC63F"/>
        </patternFill>
      </fill>
    </dxf>
  </dxfs>
  <tableStyles count="0" defaultTableStyle="TableStyleMedium2" defaultPivotStyle="PivotStyleLight16"/>
  <colors>
    <mruColors>
      <color rgb="FF25282A"/>
      <color rgb="FF8DC63F"/>
      <color rgb="FF009CDE"/>
      <color rgb="FFD9D9D6"/>
      <color rgb="FFF1B434"/>
      <color rgb="FF6C6C6C"/>
      <color rgb="FFEEEEEE"/>
      <color rgb="FF7474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gi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microsoft.com/office/2007/relationships/hdphoto" Target="../media/hdphoto1.wdp"/><Relationship Id="rId7" Type="http://schemas.microsoft.com/office/2007/relationships/hdphoto" Target="../media/hdphoto3.wdp"/><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7.png"/><Relationship Id="rId11" Type="http://schemas.openxmlformats.org/officeDocument/2006/relationships/image" Target="../media/image11.png"/><Relationship Id="rId5" Type="http://schemas.microsoft.com/office/2007/relationships/hdphoto" Target="../media/hdphoto2.wdp"/><Relationship Id="rId10" Type="http://schemas.openxmlformats.org/officeDocument/2006/relationships/image" Target="../media/image10.png"/><Relationship Id="rId4" Type="http://schemas.openxmlformats.org/officeDocument/2006/relationships/image" Target="../media/image6.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8</xdr:col>
      <xdr:colOff>600075</xdr:colOff>
      <xdr:row>8</xdr:row>
      <xdr:rowOff>7370</xdr:rowOff>
    </xdr:from>
    <xdr:to>
      <xdr:col>20</xdr:col>
      <xdr:colOff>581467</xdr:colOff>
      <xdr:row>29</xdr:row>
      <xdr:rowOff>114300</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stretch>
          <a:fillRect/>
        </a:stretch>
      </xdr:blipFill>
      <xdr:spPr>
        <a:xfrm>
          <a:off x="8724900" y="1550420"/>
          <a:ext cx="7296592" cy="4326505"/>
        </a:xfrm>
        <a:prstGeom prst="rect">
          <a:avLst/>
        </a:prstGeom>
      </xdr:spPr>
    </xdr:pic>
    <xdr:clientData/>
  </xdr:twoCellAnchor>
  <xdr:twoCellAnchor editAs="oneCell">
    <xdr:from>
      <xdr:col>5</xdr:col>
      <xdr:colOff>0</xdr:colOff>
      <xdr:row>11</xdr:row>
      <xdr:rowOff>0</xdr:rowOff>
    </xdr:from>
    <xdr:to>
      <xdr:col>5</xdr:col>
      <xdr:colOff>304800</xdr:colOff>
      <xdr:row>12</xdr:row>
      <xdr:rowOff>106680</xdr:rowOff>
    </xdr:to>
    <xdr:sp macro="" textlink="">
      <xdr:nvSpPr>
        <xdr:cNvPr id="2" name="AutoShape 6" descr="Steel Equation Constants">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0248900" y="32575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xdr:row>
      <xdr:rowOff>0</xdr:rowOff>
    </xdr:from>
    <xdr:to>
      <xdr:col>4</xdr:col>
      <xdr:colOff>304800</xdr:colOff>
      <xdr:row>11</xdr:row>
      <xdr:rowOff>114300</xdr:rowOff>
    </xdr:to>
    <xdr:sp macro="" textlink="">
      <xdr:nvSpPr>
        <xdr:cNvPr id="3" name="AutoShape 11" descr="U.S. Regions for Steel Equations">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8429625" y="30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209550</xdr:colOff>
      <xdr:row>4</xdr:row>
      <xdr:rowOff>109538</xdr:rowOff>
    </xdr:from>
    <xdr:to>
      <xdr:col>8</xdr:col>
      <xdr:colOff>385762</xdr:colOff>
      <xdr:row>22</xdr:row>
      <xdr:rowOff>159267</xdr:rowOff>
    </xdr:to>
    <xdr:pic>
      <xdr:nvPicPr>
        <xdr:cNvPr id="4" name="Picture 3" descr="U.S. Regions for Steel Equations">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71900" y="881063"/>
          <a:ext cx="4595812" cy="35073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28575</xdr:colOff>
      <xdr:row>1</xdr:row>
      <xdr:rowOff>159843</xdr:rowOff>
    </xdr:from>
    <xdr:to>
      <xdr:col>12</xdr:col>
      <xdr:colOff>581024</xdr:colOff>
      <xdr:row>6</xdr:row>
      <xdr:rowOff>47544</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8620125" y="350343"/>
          <a:ext cx="2381249" cy="849726"/>
        </a:xfrm>
        <a:prstGeom prst="rect">
          <a:avLst/>
        </a:prstGeom>
      </xdr:spPr>
    </xdr:pic>
    <xdr:clientData/>
  </xdr:twoCellAnchor>
  <mc:AlternateContent xmlns:mc="http://schemas.openxmlformats.org/markup-compatibility/2006">
    <mc:Choice xmlns:a14="http://schemas.microsoft.com/office/drawing/2010/main" Requires="a14">
      <xdr:twoCellAnchor>
        <xdr:from>
          <xdr:col>7</xdr:col>
          <xdr:colOff>123825</xdr:colOff>
          <xdr:row>29</xdr:row>
          <xdr:rowOff>9525</xdr:rowOff>
        </xdr:from>
        <xdr:to>
          <xdr:col>8</xdr:col>
          <xdr:colOff>428625</xdr:colOff>
          <xdr:row>29</xdr:row>
          <xdr:rowOff>371475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Reset All Fields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17</xdr:col>
      <xdr:colOff>47625</xdr:colOff>
      <xdr:row>13</xdr:row>
      <xdr:rowOff>62747</xdr:rowOff>
    </xdr:from>
    <xdr:to>
      <xdr:col>22</xdr:col>
      <xdr:colOff>485775</xdr:colOff>
      <xdr:row>22</xdr:row>
      <xdr:rowOff>175113</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1"/>
        <a:srcRect l="-6998" r="-10"/>
        <a:stretch/>
      </xdr:blipFill>
      <xdr:spPr>
        <a:xfrm>
          <a:off x="10467975" y="2758322"/>
          <a:ext cx="3486150" cy="1826866"/>
        </a:xfrm>
        <a:prstGeom prst="rect">
          <a:avLst/>
        </a:prstGeom>
        <a:ln>
          <a:solidFill>
            <a:schemeClr val="tx1"/>
          </a:solidFill>
        </a:ln>
      </xdr:spPr>
    </xdr:pic>
    <xdr:clientData/>
  </xdr:twoCellAnchor>
  <xdr:twoCellAnchor editAs="oneCell">
    <xdr:from>
      <xdr:col>0</xdr:col>
      <xdr:colOff>85725</xdr:colOff>
      <xdr:row>2</xdr:row>
      <xdr:rowOff>57150</xdr:rowOff>
    </xdr:from>
    <xdr:to>
      <xdr:col>2</xdr:col>
      <xdr:colOff>571500</xdr:colOff>
      <xdr:row>11</xdr:row>
      <xdr:rowOff>148735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sharpenSoften amount="25000"/>
                  </a14:imgEffect>
                </a14:imgLayer>
              </a14:imgProps>
            </a:ext>
          </a:extLst>
        </a:blip>
        <a:srcRect l="-15492" r="-10563"/>
        <a:stretch/>
      </xdr:blipFill>
      <xdr:spPr>
        <a:xfrm>
          <a:off x="85725" y="361950"/>
          <a:ext cx="1704975" cy="1806085"/>
        </a:xfrm>
        <a:prstGeom prst="rect">
          <a:avLst/>
        </a:prstGeom>
        <a:ln>
          <a:solidFill>
            <a:schemeClr val="tx1"/>
          </a:solidFill>
        </a:ln>
      </xdr:spPr>
    </xdr:pic>
    <xdr:clientData/>
  </xdr:twoCellAnchor>
  <xdr:twoCellAnchor editAs="oneCell">
    <xdr:from>
      <xdr:col>0</xdr:col>
      <xdr:colOff>95250</xdr:colOff>
      <xdr:row>13</xdr:row>
      <xdr:rowOff>47625</xdr:rowOff>
    </xdr:from>
    <xdr:to>
      <xdr:col>2</xdr:col>
      <xdr:colOff>542925</xdr:colOff>
      <xdr:row>22</xdr:row>
      <xdr:rowOff>142874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4">
          <a:extLst>
            <a:ext uri="{BEBA8EAE-BF5A-486C-A8C5-ECC9F3942E4B}">
              <a14:imgProps xmlns:a14="http://schemas.microsoft.com/office/drawing/2010/main">
                <a14:imgLayer r:embed="rId5">
                  <a14:imgEffect>
                    <a14:sharpenSoften amount="25000"/>
                  </a14:imgEffect>
                </a14:imgLayer>
              </a14:imgProps>
            </a:ext>
          </a:extLst>
        </a:blip>
        <a:srcRect l="-2453" t="-1549" r="1155" b="-1081"/>
        <a:stretch/>
      </xdr:blipFill>
      <xdr:spPr>
        <a:xfrm>
          <a:off x="95250" y="2447925"/>
          <a:ext cx="1666875" cy="1809749"/>
        </a:xfrm>
        <a:prstGeom prst="rect">
          <a:avLst/>
        </a:prstGeom>
        <a:ln>
          <a:solidFill>
            <a:sysClr val="windowText" lastClr="000000"/>
          </a:solidFill>
        </a:ln>
      </xdr:spPr>
    </xdr:pic>
    <xdr:clientData/>
  </xdr:twoCellAnchor>
  <xdr:twoCellAnchor editAs="oneCell">
    <xdr:from>
      <xdr:col>0</xdr:col>
      <xdr:colOff>76200</xdr:colOff>
      <xdr:row>24</xdr:row>
      <xdr:rowOff>35032</xdr:rowOff>
    </xdr:from>
    <xdr:to>
      <xdr:col>2</xdr:col>
      <xdr:colOff>542925</xdr:colOff>
      <xdr:row>33</xdr:row>
      <xdr:rowOff>152400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6">
          <a:extLst>
            <a:ext uri="{BEBA8EAE-BF5A-486C-A8C5-ECC9F3942E4B}">
              <a14:imgProps xmlns:a14="http://schemas.microsoft.com/office/drawing/2010/main">
                <a14:imgLayer r:embed="rId7">
                  <a14:imgEffect>
                    <a14:sharpenSoften amount="25000"/>
                  </a14:imgEffect>
                </a14:imgLayer>
              </a14:imgProps>
            </a:ext>
          </a:extLst>
        </a:blip>
        <a:srcRect l="-2727" t="-1" r="-1803" b="517"/>
        <a:stretch/>
      </xdr:blipFill>
      <xdr:spPr>
        <a:xfrm>
          <a:off x="76200" y="4530832"/>
          <a:ext cx="1685925" cy="1831868"/>
        </a:xfrm>
        <a:prstGeom prst="rect">
          <a:avLst/>
        </a:prstGeom>
        <a:ln>
          <a:solidFill>
            <a:schemeClr val="tx1"/>
          </a:solidFill>
        </a:ln>
      </xdr:spPr>
    </xdr:pic>
    <xdr:clientData/>
  </xdr:twoCellAnchor>
  <xdr:twoCellAnchor editAs="oneCell">
    <xdr:from>
      <xdr:col>8</xdr:col>
      <xdr:colOff>0</xdr:colOff>
      <xdr:row>13</xdr:row>
      <xdr:rowOff>38100</xdr:rowOff>
    </xdr:from>
    <xdr:to>
      <xdr:col>11</xdr:col>
      <xdr:colOff>529752</xdr:colOff>
      <xdr:row>22</xdr:row>
      <xdr:rowOff>152399</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8"/>
        <a:stretch>
          <a:fillRect/>
        </a:stretch>
      </xdr:blipFill>
      <xdr:spPr>
        <a:xfrm>
          <a:off x="4933950" y="2733675"/>
          <a:ext cx="2358552" cy="1828799"/>
        </a:xfrm>
        <a:prstGeom prst="rect">
          <a:avLst/>
        </a:prstGeom>
        <a:ln>
          <a:solidFill>
            <a:schemeClr val="tx1"/>
          </a:solidFill>
        </a:ln>
      </xdr:spPr>
    </xdr:pic>
    <xdr:clientData/>
  </xdr:twoCellAnchor>
  <xdr:twoCellAnchor editAs="oneCell">
    <xdr:from>
      <xdr:col>8</xdr:col>
      <xdr:colOff>0</xdr:colOff>
      <xdr:row>24</xdr:row>
      <xdr:rowOff>57150</xdr:rowOff>
    </xdr:from>
    <xdr:to>
      <xdr:col>11</xdr:col>
      <xdr:colOff>529752</xdr:colOff>
      <xdr:row>33</xdr:row>
      <xdr:rowOff>171449</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8"/>
        <a:stretch>
          <a:fillRect/>
        </a:stretch>
      </xdr:blipFill>
      <xdr:spPr>
        <a:xfrm>
          <a:off x="4933950" y="4848225"/>
          <a:ext cx="2358552" cy="1828799"/>
        </a:xfrm>
        <a:prstGeom prst="rect">
          <a:avLst/>
        </a:prstGeom>
        <a:ln>
          <a:solidFill>
            <a:schemeClr val="tx1"/>
          </a:solidFill>
        </a:ln>
      </xdr:spPr>
    </xdr:pic>
    <xdr:clientData/>
  </xdr:twoCellAnchor>
  <xdr:twoCellAnchor>
    <xdr:from>
      <xdr:col>8</xdr:col>
      <xdr:colOff>114300</xdr:colOff>
      <xdr:row>13</xdr:row>
      <xdr:rowOff>85725</xdr:rowOff>
    </xdr:from>
    <xdr:to>
      <xdr:col>9</xdr:col>
      <xdr:colOff>66675</xdr:colOff>
      <xdr:row>16</xdr:row>
      <xdr:rowOff>19050</xdr:rowOff>
    </xdr:to>
    <xdr:cxnSp macro="">
      <xdr:nvCxnSpPr>
        <xdr:cNvPr id="15" name="Straight Arrow Connector 14">
          <a:extLst>
            <a:ext uri="{FF2B5EF4-FFF2-40B4-BE49-F238E27FC236}">
              <a16:creationId xmlns:a16="http://schemas.microsoft.com/office/drawing/2014/main" id="{00000000-0008-0000-0100-00000F000000}"/>
            </a:ext>
          </a:extLst>
        </xdr:cNvPr>
        <xdr:cNvCxnSpPr/>
      </xdr:nvCxnSpPr>
      <xdr:spPr>
        <a:xfrm>
          <a:off x="5048250" y="2486025"/>
          <a:ext cx="561975" cy="504825"/>
        </a:xfrm>
        <a:prstGeom prst="straightConnector1">
          <a:avLst/>
        </a:prstGeom>
        <a:ln w="127000">
          <a:solidFill>
            <a:srgbClr val="009CDE"/>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95250</xdr:colOff>
      <xdr:row>25</xdr:row>
      <xdr:rowOff>38100</xdr:rowOff>
    </xdr:from>
    <xdr:to>
      <xdr:col>10</xdr:col>
      <xdr:colOff>295275</xdr:colOff>
      <xdr:row>27</xdr:row>
      <xdr:rowOff>142875</xdr:rowOff>
    </xdr:to>
    <xdr:cxnSp macro="">
      <xdr:nvCxnSpPr>
        <xdr:cNvPr id="26" name="Straight Arrow Connector 25">
          <a:extLst>
            <a:ext uri="{FF2B5EF4-FFF2-40B4-BE49-F238E27FC236}">
              <a16:creationId xmlns:a16="http://schemas.microsoft.com/office/drawing/2014/main" id="{00000000-0008-0000-0100-00001A000000}"/>
            </a:ext>
          </a:extLst>
        </xdr:cNvPr>
        <xdr:cNvCxnSpPr/>
      </xdr:nvCxnSpPr>
      <xdr:spPr>
        <a:xfrm flipH="1">
          <a:off x="5638800" y="4724400"/>
          <a:ext cx="809625" cy="485775"/>
        </a:xfrm>
        <a:prstGeom prst="straightConnector1">
          <a:avLst/>
        </a:prstGeom>
        <a:ln w="127000">
          <a:solidFill>
            <a:srgbClr val="009CDE"/>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66675</xdr:colOff>
      <xdr:row>24</xdr:row>
      <xdr:rowOff>47624</xdr:rowOff>
    </xdr:from>
    <xdr:to>
      <xdr:col>22</xdr:col>
      <xdr:colOff>495300</xdr:colOff>
      <xdr:row>33</xdr:row>
      <xdr:rowOff>142876</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rotWithShape="1">
        <a:blip xmlns:r="http://schemas.openxmlformats.org/officeDocument/2006/relationships" r:embed="rId9"/>
        <a:srcRect l="9936" t="11784" r="12896" b="16887"/>
        <a:stretch/>
      </xdr:blipFill>
      <xdr:spPr>
        <a:xfrm>
          <a:off x="10487025" y="4838699"/>
          <a:ext cx="3476625" cy="1809752"/>
        </a:xfrm>
        <a:prstGeom prst="rect">
          <a:avLst/>
        </a:prstGeom>
        <a:ln>
          <a:solidFill>
            <a:schemeClr val="tx1"/>
          </a:solidFill>
        </a:ln>
      </xdr:spPr>
    </xdr:pic>
    <xdr:clientData/>
  </xdr:twoCellAnchor>
  <xdr:twoCellAnchor editAs="oneCell">
    <xdr:from>
      <xdr:col>8</xdr:col>
      <xdr:colOff>0</xdr:colOff>
      <xdr:row>2</xdr:row>
      <xdr:rowOff>47625</xdr:rowOff>
    </xdr:from>
    <xdr:to>
      <xdr:col>11</xdr:col>
      <xdr:colOff>533400</xdr:colOff>
      <xdr:row>11</xdr:row>
      <xdr:rowOff>161925</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10"/>
        <a:srcRect l="2089" r="64558" b="15282"/>
        <a:stretch/>
      </xdr:blipFill>
      <xdr:spPr>
        <a:xfrm>
          <a:off x="4933950" y="352425"/>
          <a:ext cx="2362200" cy="1828800"/>
        </a:xfrm>
        <a:prstGeom prst="rect">
          <a:avLst/>
        </a:prstGeom>
        <a:ln>
          <a:solidFill>
            <a:schemeClr val="tx1"/>
          </a:solidFill>
        </a:ln>
      </xdr:spPr>
    </xdr:pic>
    <xdr:clientData/>
  </xdr:twoCellAnchor>
  <xdr:twoCellAnchor>
    <xdr:from>
      <xdr:col>8</xdr:col>
      <xdr:colOff>400050</xdr:colOff>
      <xdr:row>9</xdr:row>
      <xdr:rowOff>104775</xdr:rowOff>
    </xdr:from>
    <xdr:to>
      <xdr:col>11</xdr:col>
      <xdr:colOff>428625</xdr:colOff>
      <xdr:row>10</xdr:row>
      <xdr:rowOff>0</xdr:rowOff>
    </xdr:to>
    <xdr:cxnSp macro="">
      <xdr:nvCxnSpPr>
        <xdr:cNvPr id="14" name="Straight Arrow Connector 13">
          <a:extLst>
            <a:ext uri="{FF2B5EF4-FFF2-40B4-BE49-F238E27FC236}">
              <a16:creationId xmlns:a16="http://schemas.microsoft.com/office/drawing/2014/main" id="{00000000-0008-0000-0100-00000E000000}"/>
            </a:ext>
          </a:extLst>
        </xdr:cNvPr>
        <xdr:cNvCxnSpPr/>
      </xdr:nvCxnSpPr>
      <xdr:spPr>
        <a:xfrm>
          <a:off x="5334000" y="1743075"/>
          <a:ext cx="1857375" cy="85725"/>
        </a:xfrm>
        <a:prstGeom prst="straightConnector1">
          <a:avLst/>
        </a:prstGeom>
        <a:ln w="127000">
          <a:solidFill>
            <a:srgbClr val="009CDE"/>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28575</xdr:colOff>
      <xdr:row>2</xdr:row>
      <xdr:rowOff>79533</xdr:rowOff>
    </xdr:from>
    <xdr:to>
      <xdr:col>22</xdr:col>
      <xdr:colOff>466725</xdr:colOff>
      <xdr:row>11</xdr:row>
      <xdr:rowOff>172583</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11"/>
        <a:srcRect l="1123" r="-3933"/>
        <a:stretch/>
      </xdr:blipFill>
      <xdr:spPr>
        <a:xfrm>
          <a:off x="10448925" y="679608"/>
          <a:ext cx="3486150" cy="1807550"/>
        </a:xfrm>
        <a:prstGeom prst="rect">
          <a:avLst/>
        </a:prstGeom>
        <a:ln>
          <a:solidFill>
            <a:sysClr val="windowText" lastClr="000000"/>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106680</xdr:rowOff>
    </xdr:to>
    <xdr:sp macro="" textlink="">
      <xdr:nvSpPr>
        <xdr:cNvPr id="2" name="AutoShape 6" descr="Steel Equation Constants">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10248900" y="3257550"/>
          <a:ext cx="304800" cy="29718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0</xdr:col>
      <xdr:colOff>304800</xdr:colOff>
      <xdr:row>1</xdr:row>
      <xdr:rowOff>104775</xdr:rowOff>
    </xdr:to>
    <xdr:sp macro="" textlink="">
      <xdr:nvSpPr>
        <xdr:cNvPr id="3" name="AutoShape 11" descr="U.S. Regions for Steel Equations">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8429625" y="30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dspipe.com/water-management-solutions/inlets-basins-and-manholes/duraslot-slotted-drain-pipe" TargetMode="External"/><Relationship Id="rId1" Type="http://schemas.openxmlformats.org/officeDocument/2006/relationships/hyperlink" Target="https://www.adspipe.com/support/location-and-rep-finder?p=1"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56348-99C5-4E22-BBCB-9EEE698E1C01}">
  <sheetPr codeName="Sheet1"/>
  <dimension ref="A1:W37"/>
  <sheetViews>
    <sheetView tabSelected="1" zoomScaleNormal="100" zoomScaleSheetLayoutView="100" workbookViewId="0">
      <selection activeCell="E4" sqref="E4"/>
    </sheetView>
  </sheetViews>
  <sheetFormatPr defaultColWidth="9.140625" defaultRowHeight="15" x14ac:dyDescent="0.25"/>
  <cols>
    <col min="1" max="1" width="2.7109375" style="12" customWidth="1"/>
    <col min="2" max="3" width="26.42578125" style="12" bestFit="1" customWidth="1"/>
    <col min="4" max="4" width="9.140625" style="12"/>
    <col min="5" max="5" width="26.7109375" style="12" bestFit="1" customWidth="1"/>
    <col min="6" max="6" width="10.140625" style="12" bestFit="1" customWidth="1"/>
    <col min="7" max="7" width="11.140625" style="12" customWidth="1"/>
    <col min="8" max="8" width="9.140625" style="12"/>
    <col min="9" max="9" width="9.140625" style="12" customWidth="1"/>
    <col min="10" max="22" width="9.140625" style="12"/>
    <col min="23" max="23" width="9.7109375" style="12" bestFit="1" customWidth="1"/>
    <col min="24" max="16384" width="9.140625" style="12"/>
  </cols>
  <sheetData>
    <row r="1" spans="1:23" ht="15" customHeight="1" x14ac:dyDescent="0.25">
      <c r="A1" s="13"/>
      <c r="B1" s="13"/>
      <c r="C1" s="13"/>
      <c r="D1" s="13"/>
      <c r="E1" s="13"/>
      <c r="F1" s="13"/>
      <c r="G1" s="13"/>
      <c r="H1" s="13"/>
      <c r="I1" s="13"/>
      <c r="J1" s="13"/>
      <c r="K1" s="13"/>
      <c r="L1" s="13"/>
      <c r="M1" s="13"/>
      <c r="N1" s="13"/>
      <c r="O1" s="13"/>
      <c r="P1" s="13"/>
      <c r="Q1" s="13"/>
      <c r="R1" s="13"/>
      <c r="S1" s="13"/>
      <c r="T1" s="13"/>
      <c r="U1" s="13"/>
      <c r="V1" s="13"/>
      <c r="W1" s="13"/>
    </row>
    <row r="2" spans="1:23" ht="15.75" x14ac:dyDescent="0.25">
      <c r="A2" s="13"/>
      <c r="B2" s="110" t="s">
        <v>51</v>
      </c>
      <c r="C2" s="110"/>
      <c r="D2" s="13"/>
      <c r="E2" s="111" t="s">
        <v>139</v>
      </c>
      <c r="F2" s="111"/>
      <c r="G2" s="13"/>
      <c r="H2" s="13"/>
      <c r="I2" s="13"/>
      <c r="J2" s="13"/>
      <c r="K2" s="13"/>
      <c r="L2" s="13"/>
      <c r="M2" s="13"/>
      <c r="N2" s="13"/>
      <c r="O2" s="13"/>
      <c r="P2" s="13"/>
      <c r="Q2" s="13"/>
      <c r="R2" s="13"/>
      <c r="S2" s="13"/>
      <c r="T2" s="13"/>
      <c r="U2" s="13"/>
      <c r="V2" s="13"/>
      <c r="W2" s="13"/>
    </row>
    <row r="3" spans="1:23" x14ac:dyDescent="0.25">
      <c r="A3" s="13"/>
      <c r="B3" s="1" t="s">
        <v>52</v>
      </c>
      <c r="C3" s="6">
        <v>0</v>
      </c>
      <c r="D3" s="17"/>
      <c r="E3" s="1" t="s">
        <v>53</v>
      </c>
      <c r="F3" s="2" t="s">
        <v>54</v>
      </c>
      <c r="G3" s="13"/>
      <c r="H3" s="13"/>
      <c r="I3" s="13"/>
      <c r="J3" s="13"/>
      <c r="K3" s="13"/>
      <c r="L3" s="13"/>
      <c r="M3" s="13"/>
      <c r="N3" s="13"/>
      <c r="O3" s="13"/>
      <c r="P3" s="13"/>
      <c r="Q3" s="13"/>
      <c r="R3" s="13"/>
      <c r="S3" s="13"/>
      <c r="T3" s="13"/>
      <c r="U3" s="13"/>
      <c r="V3" s="13"/>
      <c r="W3" s="13"/>
    </row>
    <row r="4" spans="1:23" x14ac:dyDescent="0.25">
      <c r="A4" s="13"/>
      <c r="B4" s="1" t="s">
        <v>55</v>
      </c>
      <c r="C4" s="7" t="s">
        <v>11</v>
      </c>
      <c r="D4" s="17"/>
      <c r="E4" s="104">
        <v>500</v>
      </c>
      <c r="F4" s="3">
        <f>CONVERT(E4,"ft^2","us_acre")</f>
        <v>1.1478374655693296E-2</v>
      </c>
      <c r="G4" s="13"/>
      <c r="H4" s="13"/>
      <c r="I4" s="13"/>
      <c r="J4" s="13"/>
      <c r="K4" s="13"/>
      <c r="L4" s="13"/>
      <c r="M4" s="13"/>
      <c r="N4" s="13"/>
      <c r="O4" s="13"/>
      <c r="P4" s="13"/>
      <c r="Q4" s="13"/>
      <c r="R4" s="13"/>
      <c r="S4" s="13"/>
      <c r="T4" s="13"/>
      <c r="U4" s="13"/>
      <c r="V4" s="13"/>
      <c r="W4" s="13"/>
    </row>
    <row r="5" spans="1:23" x14ac:dyDescent="0.25">
      <c r="A5" s="13"/>
      <c r="B5" s="13"/>
      <c r="C5" s="18"/>
      <c r="D5" s="17"/>
      <c r="E5" s="13"/>
      <c r="F5" s="13"/>
      <c r="G5" s="13"/>
      <c r="H5" s="13"/>
      <c r="I5" s="13"/>
      <c r="J5" s="13"/>
      <c r="K5" s="13"/>
      <c r="L5" s="13"/>
      <c r="M5" s="13"/>
      <c r="N5" s="13"/>
      <c r="O5" s="13"/>
      <c r="P5" s="13"/>
      <c r="Q5" s="13"/>
      <c r="R5" s="13"/>
      <c r="S5" s="13"/>
      <c r="T5" s="13"/>
      <c r="U5" s="13"/>
      <c r="V5" s="13"/>
      <c r="W5" s="13"/>
    </row>
    <row r="6" spans="1:23" x14ac:dyDescent="0.25">
      <c r="A6" s="13"/>
      <c r="B6" s="1" t="s">
        <v>56</v>
      </c>
      <c r="C6" s="6">
        <v>0</v>
      </c>
      <c r="D6" s="17"/>
      <c r="E6" s="13"/>
      <c r="F6" s="13"/>
      <c r="G6" s="13"/>
      <c r="H6" s="13"/>
      <c r="I6" s="13"/>
      <c r="J6" s="13"/>
      <c r="K6" s="13"/>
      <c r="L6" s="13"/>
      <c r="M6" s="13"/>
      <c r="N6" s="13"/>
      <c r="O6" s="13"/>
      <c r="P6" s="13"/>
      <c r="Q6" s="13"/>
      <c r="R6" s="13"/>
      <c r="S6" s="13"/>
      <c r="T6" s="13"/>
      <c r="U6" s="13"/>
      <c r="V6" s="13"/>
      <c r="W6" s="13"/>
    </row>
    <row r="7" spans="1:23" x14ac:dyDescent="0.25">
      <c r="A7" s="13"/>
      <c r="B7" s="1" t="s">
        <v>57</v>
      </c>
      <c r="C7" s="7" t="s">
        <v>11</v>
      </c>
      <c r="D7" s="17"/>
      <c r="E7" s="13"/>
      <c r="F7" s="13"/>
      <c r="G7" s="13"/>
      <c r="H7" s="13"/>
      <c r="I7" s="13"/>
      <c r="J7" s="13"/>
      <c r="K7" s="13"/>
      <c r="L7" s="13"/>
      <c r="M7" s="13"/>
      <c r="N7" s="13"/>
      <c r="O7" s="13"/>
      <c r="P7" s="13"/>
      <c r="Q7" s="13"/>
      <c r="R7" s="13"/>
      <c r="S7" s="13"/>
      <c r="T7" s="13"/>
      <c r="U7" s="13"/>
      <c r="V7" s="13"/>
      <c r="W7" s="13"/>
    </row>
    <row r="8" spans="1:23" ht="15.75" x14ac:dyDescent="0.25">
      <c r="A8" s="13"/>
      <c r="B8" s="13"/>
      <c r="C8" s="18"/>
      <c r="D8" s="17"/>
      <c r="E8" s="13"/>
      <c r="F8" s="13"/>
      <c r="G8" s="13"/>
      <c r="H8" s="13"/>
      <c r="I8" s="13"/>
      <c r="J8" s="108" t="s">
        <v>117</v>
      </c>
      <c r="K8" s="108"/>
      <c r="L8" s="108"/>
      <c r="M8" s="108"/>
      <c r="N8" s="108"/>
      <c r="O8" s="108"/>
      <c r="P8" s="108"/>
      <c r="Q8" s="108"/>
      <c r="R8" s="108"/>
      <c r="S8" s="108"/>
      <c r="T8" s="108"/>
      <c r="U8" s="108"/>
      <c r="V8" s="24"/>
      <c r="W8" s="24"/>
    </row>
    <row r="9" spans="1:23" x14ac:dyDescent="0.25">
      <c r="A9" s="13"/>
      <c r="B9" s="1" t="s">
        <v>58</v>
      </c>
      <c r="C9" s="6">
        <v>0</v>
      </c>
      <c r="D9" s="17"/>
      <c r="E9" s="13"/>
      <c r="F9" s="13"/>
      <c r="G9" s="13"/>
      <c r="H9" s="13"/>
      <c r="I9" s="13"/>
      <c r="J9" s="13"/>
      <c r="K9" s="13"/>
      <c r="L9" s="13"/>
      <c r="M9" s="13"/>
      <c r="N9" s="13"/>
      <c r="O9" s="13"/>
      <c r="P9" s="13"/>
      <c r="Q9" s="13"/>
      <c r="R9" s="13"/>
      <c r="S9" s="13"/>
      <c r="T9" s="13"/>
      <c r="U9" s="13"/>
      <c r="V9" s="13"/>
      <c r="W9" s="13"/>
    </row>
    <row r="10" spans="1:23" x14ac:dyDescent="0.25">
      <c r="A10" s="13"/>
      <c r="B10" s="1" t="s">
        <v>59</v>
      </c>
      <c r="C10" s="7" t="s">
        <v>11</v>
      </c>
      <c r="D10" s="17"/>
      <c r="E10" s="13"/>
      <c r="F10" s="13"/>
      <c r="G10" s="13"/>
      <c r="H10" s="13"/>
      <c r="I10" s="13"/>
      <c r="J10" s="13"/>
      <c r="K10" s="13"/>
      <c r="L10" s="13"/>
      <c r="M10" s="13"/>
      <c r="N10" s="13"/>
      <c r="O10" s="13"/>
      <c r="P10" s="13"/>
      <c r="Q10" s="13"/>
      <c r="R10" s="13"/>
      <c r="S10" s="13"/>
      <c r="T10" s="13"/>
      <c r="U10" s="13"/>
      <c r="V10" s="13"/>
      <c r="W10" s="13"/>
    </row>
    <row r="11" spans="1:23" x14ac:dyDescent="0.25">
      <c r="A11" s="13"/>
      <c r="B11" s="18"/>
      <c r="C11" s="18"/>
      <c r="D11" s="17"/>
      <c r="E11" s="13"/>
      <c r="F11" s="13"/>
      <c r="G11" s="13"/>
      <c r="H11" s="13"/>
      <c r="I11" s="13"/>
      <c r="J11" s="13"/>
      <c r="K11" s="13"/>
      <c r="L11" s="13"/>
      <c r="M11" s="13"/>
      <c r="N11" s="13"/>
      <c r="O11" s="13"/>
      <c r="P11" s="13"/>
      <c r="Q11" s="13"/>
      <c r="R11" s="13"/>
      <c r="S11" s="13"/>
      <c r="T11" s="13"/>
      <c r="U11" s="13"/>
      <c r="V11" s="13"/>
      <c r="W11" s="13"/>
    </row>
    <row r="12" spans="1:23" ht="15.75" x14ac:dyDescent="0.25">
      <c r="A12" s="13"/>
      <c r="B12" s="115" t="s">
        <v>60</v>
      </c>
      <c r="C12" s="115"/>
      <c r="D12" s="17"/>
      <c r="E12" s="13"/>
      <c r="F12" s="13"/>
      <c r="G12" s="13"/>
      <c r="H12" s="13"/>
      <c r="I12" s="13"/>
      <c r="J12" s="13"/>
      <c r="K12" s="13"/>
      <c r="L12" s="13"/>
      <c r="M12" s="13"/>
      <c r="N12" s="13"/>
      <c r="O12" s="13"/>
      <c r="P12" s="13"/>
      <c r="Q12" s="13"/>
      <c r="R12" s="13"/>
      <c r="S12" s="13"/>
      <c r="T12" s="13"/>
      <c r="U12" s="13"/>
      <c r="V12" s="13"/>
      <c r="W12" s="13"/>
    </row>
    <row r="13" spans="1:23" x14ac:dyDescent="0.25">
      <c r="A13" s="13"/>
      <c r="B13" s="1" t="s">
        <v>61</v>
      </c>
      <c r="C13" s="7"/>
      <c r="D13" s="17"/>
      <c r="E13" s="13"/>
      <c r="F13" s="13"/>
      <c r="G13" s="13"/>
      <c r="H13" s="13"/>
      <c r="I13" s="13"/>
      <c r="J13" s="13"/>
      <c r="K13" s="13"/>
      <c r="L13" s="13"/>
      <c r="M13" s="13"/>
      <c r="N13" s="13"/>
      <c r="O13" s="13"/>
      <c r="P13" s="13"/>
      <c r="Q13" s="13"/>
      <c r="R13" s="13"/>
      <c r="S13" s="13"/>
      <c r="T13" s="13"/>
      <c r="U13" s="13"/>
      <c r="V13" s="13"/>
      <c r="W13" s="13"/>
    </row>
    <row r="14" spans="1:23" x14ac:dyDescent="0.25">
      <c r="A14" s="13"/>
      <c r="B14" s="1" t="s">
        <v>62</v>
      </c>
      <c r="C14" s="4" t="e">
        <f>'Flow Calcs'!C7</f>
        <v>#DIV/0!</v>
      </c>
      <c r="D14" s="17"/>
      <c r="E14" s="13"/>
      <c r="F14" s="13"/>
      <c r="G14" s="13"/>
      <c r="H14" s="13"/>
      <c r="I14" s="13"/>
      <c r="J14" s="13"/>
      <c r="K14" s="13"/>
      <c r="L14" s="13"/>
      <c r="M14" s="13"/>
      <c r="N14" s="13"/>
      <c r="O14" s="13"/>
      <c r="P14" s="13"/>
      <c r="Q14" s="13"/>
      <c r="R14" s="13"/>
      <c r="S14" s="13"/>
      <c r="T14" s="13"/>
      <c r="U14" s="13"/>
      <c r="V14" s="13"/>
      <c r="W14" s="13"/>
    </row>
    <row r="15" spans="1:23" x14ac:dyDescent="0.25">
      <c r="A15" s="13"/>
      <c r="B15" s="1" t="s">
        <v>63</v>
      </c>
      <c r="C15" s="7"/>
      <c r="D15" s="17"/>
      <c r="E15" s="13"/>
      <c r="F15" s="13"/>
      <c r="G15" s="13"/>
      <c r="H15" s="13"/>
      <c r="I15" s="13"/>
      <c r="J15" s="13"/>
      <c r="K15" s="13"/>
      <c r="L15" s="13"/>
      <c r="M15" s="13"/>
      <c r="N15" s="13"/>
      <c r="O15" s="13"/>
      <c r="P15" s="13"/>
      <c r="Q15" s="13"/>
      <c r="R15" s="13"/>
      <c r="S15" s="13"/>
      <c r="T15" s="13"/>
      <c r="U15" s="13"/>
      <c r="V15" s="13"/>
      <c r="W15" s="13"/>
    </row>
    <row r="16" spans="1:23" x14ac:dyDescent="0.25">
      <c r="A16" s="13"/>
      <c r="B16" s="1" t="s">
        <v>1</v>
      </c>
      <c r="C16" s="7"/>
      <c r="D16" s="17"/>
      <c r="E16" s="13"/>
      <c r="F16" s="13"/>
      <c r="G16" s="13"/>
      <c r="H16" s="13"/>
      <c r="I16" s="13"/>
      <c r="J16" s="13"/>
      <c r="K16" s="13"/>
      <c r="L16" s="13"/>
      <c r="M16" s="13"/>
      <c r="N16" s="13"/>
      <c r="O16" s="13"/>
      <c r="P16" s="13"/>
      <c r="Q16" s="13"/>
      <c r="R16" s="13"/>
      <c r="S16" s="13"/>
      <c r="T16" s="13"/>
      <c r="U16" s="13"/>
      <c r="V16" s="13"/>
      <c r="W16" s="13"/>
    </row>
    <row r="17" spans="1:23" x14ac:dyDescent="0.25">
      <c r="A17" s="13"/>
      <c r="B17" s="1" t="s">
        <v>64</v>
      </c>
      <c r="C17" s="4" t="e">
        <f>'Flow Calcs'!O36</f>
        <v>#N/A</v>
      </c>
      <c r="D17" s="17"/>
      <c r="E17" s="13"/>
      <c r="F17" s="13"/>
      <c r="G17" s="13"/>
      <c r="H17" s="13"/>
      <c r="I17" s="13"/>
      <c r="J17" s="13"/>
      <c r="K17" s="13"/>
      <c r="L17" s="13"/>
      <c r="M17" s="13"/>
      <c r="N17" s="13"/>
      <c r="O17" s="13"/>
      <c r="P17" s="13"/>
      <c r="Q17" s="13"/>
      <c r="R17" s="13"/>
      <c r="S17" s="13"/>
      <c r="T17" s="13"/>
      <c r="U17" s="13"/>
      <c r="V17" s="13"/>
      <c r="W17" s="13"/>
    </row>
    <row r="18" spans="1:23" x14ac:dyDescent="0.25">
      <c r="A18" s="13"/>
      <c r="B18" s="1" t="s">
        <v>129</v>
      </c>
      <c r="C18" s="99">
        <v>1.2E-2</v>
      </c>
      <c r="D18" s="17"/>
      <c r="E18" s="13"/>
      <c r="F18" s="13"/>
      <c r="G18" s="13"/>
      <c r="H18" s="13"/>
      <c r="I18" s="13"/>
      <c r="J18" s="13"/>
      <c r="K18" s="13"/>
      <c r="L18" s="13"/>
      <c r="M18" s="13"/>
      <c r="N18" s="13"/>
      <c r="O18" s="13"/>
      <c r="P18" s="13"/>
      <c r="Q18" s="13"/>
      <c r="R18" s="13"/>
      <c r="S18" s="13"/>
      <c r="T18" s="13"/>
      <c r="U18" s="13"/>
      <c r="V18" s="13"/>
      <c r="W18" s="13"/>
    </row>
    <row r="19" spans="1:23" x14ac:dyDescent="0.25">
      <c r="A19" s="13"/>
      <c r="B19" s="25"/>
      <c r="C19" s="25" t="s">
        <v>130</v>
      </c>
      <c r="D19" s="13"/>
      <c r="E19" s="13"/>
      <c r="F19" s="13"/>
      <c r="G19" s="13"/>
      <c r="H19" s="13"/>
      <c r="I19" s="13"/>
      <c r="J19" s="13"/>
      <c r="K19" s="13"/>
      <c r="L19" s="13"/>
      <c r="M19" s="13"/>
      <c r="N19" s="13"/>
      <c r="O19" s="13"/>
      <c r="P19" s="13"/>
      <c r="Q19" s="13"/>
      <c r="R19" s="13"/>
      <c r="S19" s="13"/>
      <c r="T19" s="13"/>
      <c r="U19" s="13"/>
      <c r="V19" s="13"/>
      <c r="W19" s="13"/>
    </row>
    <row r="20" spans="1:23" ht="15.75" x14ac:dyDescent="0.25">
      <c r="A20" s="13"/>
      <c r="B20" s="114" t="s">
        <v>65</v>
      </c>
      <c r="C20" s="114"/>
      <c r="D20" s="17"/>
      <c r="E20" s="13"/>
      <c r="F20" s="13"/>
      <c r="G20" s="13"/>
      <c r="H20" s="13"/>
      <c r="I20" s="13"/>
      <c r="J20" s="13"/>
      <c r="K20" s="13"/>
      <c r="L20" s="13"/>
      <c r="M20" s="13"/>
      <c r="N20" s="13"/>
      <c r="O20" s="13"/>
      <c r="P20" s="13"/>
      <c r="Q20" s="13"/>
      <c r="R20" s="13"/>
      <c r="S20" s="13"/>
      <c r="T20" s="13"/>
      <c r="U20" s="13"/>
      <c r="V20" s="13"/>
      <c r="W20" s="13"/>
    </row>
    <row r="21" spans="1:23" x14ac:dyDescent="0.25">
      <c r="A21" s="13"/>
      <c r="B21" s="1" t="s">
        <v>66</v>
      </c>
      <c r="C21" s="4" t="e">
        <f>C14*'Flow Calcs'!C8*C17</f>
        <v>#DIV/0!</v>
      </c>
      <c r="D21" s="17"/>
      <c r="E21" s="13"/>
      <c r="F21" s="13"/>
      <c r="G21" s="13"/>
      <c r="H21" s="13"/>
      <c r="I21" s="13"/>
      <c r="J21" s="13"/>
      <c r="K21" s="13"/>
      <c r="L21" s="13"/>
      <c r="M21" s="13"/>
      <c r="N21" s="13"/>
      <c r="O21" s="13"/>
      <c r="P21" s="13"/>
      <c r="Q21" s="13"/>
      <c r="R21" s="13"/>
      <c r="S21" s="13"/>
      <c r="T21" s="13"/>
      <c r="U21" s="13"/>
      <c r="V21" s="13"/>
      <c r="W21" s="13"/>
    </row>
    <row r="22" spans="1:23" x14ac:dyDescent="0.25">
      <c r="A22" s="13"/>
      <c r="B22" s="1" t="s">
        <v>67</v>
      </c>
      <c r="C22" s="4" t="e">
        <f>C21*448.8325660485</f>
        <v>#DIV/0!</v>
      </c>
      <c r="D22" s="19"/>
      <c r="E22" s="13"/>
      <c r="F22" s="13"/>
      <c r="G22" s="13"/>
      <c r="H22" s="13"/>
      <c r="I22" s="13"/>
      <c r="J22" s="13"/>
      <c r="K22" s="13"/>
      <c r="L22" s="13"/>
      <c r="M22" s="13"/>
      <c r="N22" s="13"/>
      <c r="O22" s="13"/>
      <c r="P22" s="13"/>
      <c r="Q22" s="13"/>
      <c r="R22" s="13"/>
      <c r="S22" s="13"/>
      <c r="T22" s="13"/>
      <c r="U22" s="13"/>
      <c r="V22" s="13"/>
      <c r="W22" s="13"/>
    </row>
    <row r="23" spans="1:23" x14ac:dyDescent="0.25">
      <c r="A23" s="13"/>
      <c r="B23" s="13"/>
      <c r="C23" s="13"/>
      <c r="D23" s="19"/>
      <c r="E23" s="13"/>
      <c r="F23" s="13"/>
      <c r="G23" s="13"/>
      <c r="H23" s="13"/>
      <c r="I23" s="13"/>
      <c r="J23" s="13"/>
      <c r="K23" s="13"/>
      <c r="L23" s="13"/>
      <c r="M23" s="13"/>
      <c r="N23" s="13"/>
      <c r="O23" s="13"/>
      <c r="P23" s="13"/>
      <c r="Q23" s="13"/>
      <c r="R23" s="13"/>
      <c r="S23" s="13"/>
      <c r="T23" s="13"/>
      <c r="U23" s="13"/>
      <c r="V23" s="13"/>
      <c r="W23" s="13"/>
    </row>
    <row r="24" spans="1:23" ht="15.75" x14ac:dyDescent="0.25">
      <c r="A24" s="13"/>
      <c r="B24" s="114" t="s">
        <v>131</v>
      </c>
      <c r="C24" s="114"/>
      <c r="D24" s="13"/>
      <c r="E24" s="114" t="s">
        <v>132</v>
      </c>
      <c r="F24" s="114"/>
      <c r="G24" s="114"/>
      <c r="H24" s="13"/>
      <c r="I24" s="13"/>
      <c r="J24" s="13"/>
      <c r="K24" s="13"/>
      <c r="L24" s="13"/>
      <c r="M24" s="13"/>
      <c r="N24" s="13"/>
      <c r="O24" s="13"/>
      <c r="P24" s="13"/>
      <c r="Q24" s="13"/>
      <c r="R24" s="13"/>
      <c r="S24" s="13"/>
      <c r="T24" s="13"/>
      <c r="U24" s="13"/>
      <c r="V24" s="13"/>
      <c r="W24" s="13"/>
    </row>
    <row r="25" spans="1:23" x14ac:dyDescent="0.25">
      <c r="A25" s="13" t="s">
        <v>68</v>
      </c>
      <c r="B25" s="1" t="s">
        <v>4</v>
      </c>
      <c r="C25" s="7" t="s">
        <v>11</v>
      </c>
      <c r="D25" s="17"/>
      <c r="E25" s="10" t="s">
        <v>115</v>
      </c>
      <c r="F25" s="112" t="e">
        <f>'Pipe Size Calcs'!C21</f>
        <v>#DIV/0!</v>
      </c>
      <c r="G25" s="113"/>
      <c r="H25" s="13"/>
      <c r="I25" s="13"/>
      <c r="J25" s="13"/>
      <c r="K25" s="13"/>
      <c r="L25" s="13"/>
      <c r="M25" s="13"/>
      <c r="N25" s="13"/>
      <c r="O25" s="13"/>
      <c r="P25" s="13"/>
      <c r="Q25" s="13"/>
      <c r="R25" s="13"/>
      <c r="S25" s="13"/>
      <c r="T25" s="13"/>
      <c r="U25" s="13"/>
      <c r="V25" s="13"/>
      <c r="W25" s="13"/>
    </row>
    <row r="26" spans="1:23" x14ac:dyDescent="0.25">
      <c r="A26" s="13"/>
      <c r="B26" s="5" t="s">
        <v>69</v>
      </c>
      <c r="C26" s="100"/>
      <c r="D26" s="17"/>
      <c r="E26" s="9" t="s">
        <v>70</v>
      </c>
      <c r="F26" s="112" t="e">
        <f>'Inlet Calcs'!Q10</f>
        <v>#DIV/0!</v>
      </c>
      <c r="G26" s="113"/>
      <c r="H26" s="13"/>
      <c r="I26" s="13"/>
      <c r="J26" s="13"/>
      <c r="K26" s="13"/>
      <c r="L26" s="13"/>
      <c r="M26" s="13"/>
      <c r="N26" s="13"/>
      <c r="O26" s="13"/>
      <c r="P26" s="13"/>
      <c r="Q26" s="13"/>
      <c r="R26" s="13"/>
      <c r="S26" s="13"/>
      <c r="T26" s="13"/>
      <c r="U26" s="13"/>
      <c r="V26" s="13"/>
      <c r="W26" s="13"/>
    </row>
    <row r="27" spans="1:23" x14ac:dyDescent="0.25">
      <c r="A27" s="13"/>
      <c r="B27" s="5" t="s">
        <v>71</v>
      </c>
      <c r="C27" s="100"/>
      <c r="D27" s="17"/>
      <c r="E27" s="9" t="s">
        <v>72</v>
      </c>
      <c r="F27" s="112" t="e">
        <f>'Inlet Calcs'!R10</f>
        <v>#DIV/0!</v>
      </c>
      <c r="G27" s="113"/>
      <c r="H27" s="13"/>
      <c r="I27" s="13"/>
      <c r="J27" s="13"/>
      <c r="K27" s="13"/>
      <c r="L27" s="13"/>
      <c r="M27" s="13"/>
      <c r="N27" s="13"/>
      <c r="O27" s="13"/>
      <c r="P27" s="13"/>
      <c r="Q27" s="13"/>
      <c r="R27" s="13"/>
      <c r="S27" s="13"/>
      <c r="T27" s="13"/>
      <c r="U27" s="13"/>
      <c r="V27" s="13"/>
      <c r="W27" s="13"/>
    </row>
    <row r="28" spans="1:23" x14ac:dyDescent="0.25">
      <c r="A28" s="13"/>
      <c r="B28" s="5" t="s">
        <v>73</v>
      </c>
      <c r="C28" s="100"/>
      <c r="D28" s="17"/>
      <c r="E28" s="9" t="s">
        <v>140</v>
      </c>
      <c r="F28" s="117" t="e">
        <f>'Inlet Calcs'!S10*100</f>
        <v>#DIV/0!</v>
      </c>
      <c r="G28" s="118"/>
      <c r="H28" s="13"/>
      <c r="I28" s="13"/>
      <c r="J28" s="13"/>
      <c r="K28" s="13"/>
      <c r="L28" s="13"/>
      <c r="M28" s="13"/>
      <c r="N28" s="13"/>
      <c r="O28" s="13"/>
      <c r="P28" s="13"/>
      <c r="Q28" s="13"/>
      <c r="R28" s="13"/>
      <c r="S28" s="13"/>
      <c r="T28" s="13"/>
      <c r="U28" s="13"/>
      <c r="V28" s="13"/>
      <c r="W28" s="13"/>
    </row>
    <row r="29" spans="1:23" ht="30" x14ac:dyDescent="0.25">
      <c r="A29" s="13"/>
      <c r="B29" s="5" t="s">
        <v>120</v>
      </c>
      <c r="C29" s="101"/>
      <c r="D29" s="17"/>
      <c r="E29" s="8" t="s">
        <v>141</v>
      </c>
      <c r="F29" s="119" t="e">
        <f>'Inlet Calcs'!N10</f>
        <v>#DIV/0!</v>
      </c>
      <c r="G29" s="120"/>
      <c r="H29" s="13"/>
      <c r="I29" s="13"/>
      <c r="J29" s="13"/>
      <c r="K29" s="13"/>
      <c r="L29" s="23"/>
      <c r="M29" s="23"/>
      <c r="N29" s="23"/>
      <c r="O29" s="23"/>
      <c r="P29" s="23"/>
      <c r="Q29" s="23"/>
      <c r="R29" s="23"/>
      <c r="S29" s="22"/>
      <c r="T29" s="22"/>
      <c r="U29" s="13"/>
      <c r="V29" s="13"/>
      <c r="W29" s="13"/>
    </row>
    <row r="30" spans="1:23" ht="30" customHeight="1" x14ac:dyDescent="0.25">
      <c r="A30" s="13"/>
      <c r="B30" s="5" t="s">
        <v>74</v>
      </c>
      <c r="C30" s="101"/>
      <c r="D30" s="17"/>
      <c r="E30" s="8" t="s">
        <v>119</v>
      </c>
      <c r="F30" s="121" t="e">
        <f>'Inlet Calcs'!D17</f>
        <v>#N/A</v>
      </c>
      <c r="G30" s="122"/>
      <c r="H30" s="13"/>
      <c r="I30" s="13"/>
      <c r="J30" s="13"/>
      <c r="K30" s="13"/>
      <c r="L30" s="23"/>
      <c r="M30" s="23"/>
      <c r="N30" s="23"/>
      <c r="O30" s="23"/>
      <c r="P30" s="23"/>
      <c r="Q30" s="23"/>
      <c r="R30" s="23"/>
      <c r="S30" s="23"/>
      <c r="T30" s="23"/>
      <c r="U30" s="13"/>
      <c r="V30" s="13"/>
      <c r="W30" s="13"/>
    </row>
    <row r="31" spans="1:23" x14ac:dyDescent="0.25">
      <c r="A31" s="13"/>
      <c r="B31" s="5" t="s">
        <v>116</v>
      </c>
      <c r="C31" s="102"/>
      <c r="D31" s="17"/>
      <c r="E31" s="13"/>
      <c r="F31" s="13"/>
      <c r="G31" s="13"/>
      <c r="H31" s="13"/>
      <c r="I31" s="13"/>
      <c r="J31" s="13"/>
      <c r="K31" s="13"/>
      <c r="L31" s="105" t="s">
        <v>128</v>
      </c>
      <c r="M31" s="105"/>
      <c r="N31" s="105"/>
      <c r="O31" s="105"/>
      <c r="P31" s="105"/>
      <c r="Q31" s="105"/>
      <c r="R31" s="105"/>
      <c r="S31" s="106"/>
      <c r="T31" s="106"/>
      <c r="U31" s="13"/>
      <c r="V31" s="13"/>
      <c r="W31" s="13"/>
    </row>
    <row r="32" spans="1:23" ht="15" customHeight="1" x14ac:dyDescent="0.25">
      <c r="A32" s="13"/>
      <c r="B32" s="18"/>
      <c r="C32" s="20"/>
      <c r="D32" s="13"/>
      <c r="E32" s="13"/>
      <c r="F32" s="13"/>
      <c r="G32" s="13"/>
      <c r="H32" s="13"/>
      <c r="I32" s="13"/>
      <c r="J32" s="13"/>
      <c r="K32" s="13"/>
      <c r="L32" s="105" t="s">
        <v>122</v>
      </c>
      <c r="M32" s="105"/>
      <c r="N32" s="105"/>
      <c r="O32" s="105"/>
      <c r="P32" s="105"/>
      <c r="Q32" s="105"/>
      <c r="R32" s="105"/>
      <c r="S32" s="107" t="s">
        <v>125</v>
      </c>
      <c r="T32" s="107"/>
      <c r="U32" s="107"/>
      <c r="V32" s="13"/>
      <c r="W32" s="21"/>
    </row>
    <row r="33" spans="1:23" ht="15" customHeight="1" x14ac:dyDescent="0.25">
      <c r="A33" s="14"/>
      <c r="B33" s="116" t="s">
        <v>121</v>
      </c>
      <c r="C33" s="116"/>
      <c r="D33" s="116"/>
      <c r="E33" s="116"/>
      <c r="F33" s="116"/>
      <c r="G33" s="116"/>
      <c r="H33" s="116"/>
      <c r="I33" s="116"/>
      <c r="J33" s="116"/>
      <c r="K33" s="13"/>
      <c r="L33" s="123" t="s">
        <v>123</v>
      </c>
      <c r="M33" s="123"/>
      <c r="N33" s="123"/>
      <c r="O33" s="123"/>
      <c r="P33" s="123"/>
      <c r="Q33" s="123"/>
      <c r="R33" s="123"/>
      <c r="S33" s="107" t="s">
        <v>124</v>
      </c>
      <c r="T33" s="107"/>
      <c r="U33" s="107"/>
      <c r="V33" s="13"/>
      <c r="W33" s="13"/>
    </row>
    <row r="34" spans="1:23" ht="15" customHeight="1" x14ac:dyDescent="0.25">
      <c r="A34" s="15"/>
      <c r="B34" s="116"/>
      <c r="C34" s="116"/>
      <c r="D34" s="116"/>
      <c r="E34" s="116"/>
      <c r="F34" s="116"/>
      <c r="G34" s="116"/>
      <c r="H34" s="116"/>
      <c r="I34" s="116"/>
      <c r="J34" s="116"/>
      <c r="K34" s="13"/>
      <c r="L34" s="13"/>
      <c r="M34" s="13"/>
      <c r="N34" s="13"/>
      <c r="O34" s="13"/>
      <c r="P34" s="13"/>
      <c r="Q34" s="13"/>
      <c r="R34" s="13"/>
      <c r="S34" s="13"/>
      <c r="T34" s="13"/>
      <c r="U34" s="13"/>
      <c r="V34" s="13"/>
      <c r="W34" s="21"/>
    </row>
    <row r="35" spans="1:23" x14ac:dyDescent="0.25">
      <c r="A35" s="16"/>
      <c r="B35" s="109" t="s">
        <v>50</v>
      </c>
      <c r="C35" s="109"/>
      <c r="D35" s="109"/>
      <c r="E35" s="109"/>
      <c r="F35" s="109"/>
      <c r="G35" s="109"/>
      <c r="H35" s="109"/>
      <c r="I35" s="109"/>
      <c r="J35" s="109"/>
      <c r="K35" s="109"/>
      <c r="L35" s="13"/>
      <c r="M35" s="13"/>
      <c r="N35" s="13"/>
      <c r="O35" s="13"/>
      <c r="P35" s="13"/>
      <c r="Q35" s="13"/>
      <c r="R35" s="13"/>
      <c r="S35" s="13"/>
      <c r="T35" s="13"/>
      <c r="U35" s="13"/>
      <c r="V35" s="13" t="s">
        <v>138</v>
      </c>
      <c r="W35" s="103">
        <v>44861</v>
      </c>
    </row>
    <row r="36" spans="1:23" x14ac:dyDescent="0.25">
      <c r="A36" s="11"/>
      <c r="B36" s="11"/>
      <c r="C36" s="11"/>
    </row>
    <row r="37" spans="1:23" x14ac:dyDescent="0.25">
      <c r="A37" s="11"/>
      <c r="B37" s="11"/>
      <c r="C37" s="11"/>
    </row>
  </sheetData>
  <sheetProtection algorithmName="SHA-512" hashValue="aUIfgBcxk/eAv6JKGfvp6QL4JymnCA/gwQ5j1MEjAfQgZ0MJ8OXA48z5rk4cGr29Ez7eOtEE0kEUQZuXEu5FBQ==" saltValue="Rs6DIl+i+vYUT14JJC1Fag==" spinCount="100000" sheet="1" objects="1" scenarios="1"/>
  <mergeCells count="21">
    <mergeCell ref="J8:U8"/>
    <mergeCell ref="B35:K35"/>
    <mergeCell ref="B2:C2"/>
    <mergeCell ref="E2:F2"/>
    <mergeCell ref="F25:G25"/>
    <mergeCell ref="F26:G26"/>
    <mergeCell ref="F27:G27"/>
    <mergeCell ref="E24:G24"/>
    <mergeCell ref="B12:C12"/>
    <mergeCell ref="B20:C20"/>
    <mergeCell ref="B24:C24"/>
    <mergeCell ref="B33:J34"/>
    <mergeCell ref="F28:G28"/>
    <mergeCell ref="F29:G29"/>
    <mergeCell ref="F30:G30"/>
    <mergeCell ref="L33:R33"/>
    <mergeCell ref="L32:R32"/>
    <mergeCell ref="L31:R31"/>
    <mergeCell ref="S31:T31"/>
    <mergeCell ref="S33:U33"/>
    <mergeCell ref="S32:U32"/>
  </mergeCells>
  <conditionalFormatting sqref="C26:C29 C31">
    <cfRule type="expression" dxfId="4" priority="8">
      <formula>$C$25="Curb and Gutter"</formula>
    </cfRule>
  </conditionalFormatting>
  <conditionalFormatting sqref="C26 C29 C30">
    <cfRule type="expression" dxfId="3" priority="7">
      <formula>$C$25="Sag"</formula>
    </cfRule>
  </conditionalFormatting>
  <conditionalFormatting sqref="F25 F30">
    <cfRule type="expression" dxfId="2" priority="5">
      <formula>AND(AND($C$26&lt;&gt;0,$C$30&lt;&gt;0),$C$25="Sag")</formula>
    </cfRule>
  </conditionalFormatting>
  <conditionalFormatting sqref="F26:G28">
    <cfRule type="expression" dxfId="1" priority="1">
      <formula>AND(AND($C$26&lt;&gt;0,$C$27&lt;&gt;0,$C$28&lt;&gt;0,$C$31&lt;&gt;0),$C$25="Curb and Gutter")</formula>
    </cfRule>
  </conditionalFormatting>
  <conditionalFormatting sqref="F25 F29">
    <cfRule type="expression" dxfId="0" priority="4">
      <formula>AND(AND($C$26&lt;&gt;0,$C$27&lt;&gt;0,$C$28&lt;&gt;0,$C$31&lt;&gt;0),$C$25="Curb and Gutter")</formula>
    </cfRule>
  </conditionalFormatting>
  <dataValidations count="1">
    <dataValidation type="list" allowBlank="1" showInputMessage="1" showErrorMessage="1" sqref="C11" xr:uid="{B6CD88AA-0F0A-4F67-A07A-74F416FF5A7D}">
      <formula1>$O$1:$O$15</formula1>
    </dataValidation>
  </dataValidations>
  <hyperlinks>
    <hyperlink ref="S33" r:id="rId1" display="https://www.adspipe.com/support/location-and-rep-finder?p=1" xr:uid="{B3BD6004-65E8-422A-8472-2DE3B1287284}"/>
    <hyperlink ref="S32" r:id="rId2" display="https://www.adspipe.com/water-management-solutions/inlets-basins-and-manholes/duraslot-slotted-drain-pipe_x0009_" xr:uid="{B4916966-E988-4DBA-BF02-971D1F7DCE96}"/>
  </hyperlinks>
  <pageMargins left="0.7" right="0.7" top="0.75" bottom="0.75" header="0.3" footer="0.3"/>
  <pageSetup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8" r:id="rId6" name="Button 4">
              <controlPr defaultSize="0" print="0" autoFill="0" autoPict="0" macro="[0]!Reset">
                <anchor moveWithCells="1" sizeWithCells="1">
                  <from>
                    <xdr:col>7</xdr:col>
                    <xdr:colOff>123825</xdr:colOff>
                    <xdr:row>29</xdr:row>
                    <xdr:rowOff>9525</xdr:rowOff>
                  </from>
                  <to>
                    <xdr:col>8</xdr:col>
                    <xdr:colOff>428625</xdr:colOff>
                    <xdr:row>29</xdr:row>
                    <xdr:rowOff>371475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898F797B-3DC6-43D4-B0D7-CF24847CAB52}">
          <x14:formula1>
            <xm:f>'Inlet Calcs'!$C$10:$C$15</xm:f>
          </x14:formula1>
          <xm:sqref>C30</xm:sqref>
        </x14:dataValidation>
        <x14:dataValidation type="list" allowBlank="1" showInputMessage="1" showErrorMessage="1" xr:uid="{A42E37C1-27C1-4EBF-B4F9-6461F12130D7}">
          <x14:formula1>
            <xm:f>'Inlet Calcs'!$E$3:$E$5</xm:f>
          </x14:formula1>
          <xm:sqref>C25</xm:sqref>
        </x14:dataValidation>
        <x14:dataValidation type="list" allowBlank="1" showInputMessage="1" showErrorMessage="1" xr:uid="{3DACF009-3042-412E-A0B4-606C8AE4787F}">
          <x14:formula1>
            <xm:f>'Flow Calcs'!$G$25:$M$25</xm:f>
          </x14:formula1>
          <xm:sqref>C13</xm:sqref>
        </x14:dataValidation>
        <x14:dataValidation type="list" allowBlank="1" showInputMessage="1" showErrorMessage="1" xr:uid="{A8062404-9D82-4FF1-9E23-88D863708A2B}">
          <x14:formula1>
            <xm:f>'Flow Calcs'!$E$26:$E$31</xm:f>
          </x14:formula1>
          <xm:sqref>C15</xm:sqref>
        </x14:dataValidation>
        <x14:dataValidation type="list" allowBlank="1" showInputMessage="1" showErrorMessage="1" xr:uid="{F29EEBD1-08C8-4BC5-BA86-93D6CD6A6B84}">
          <x14:formula1>
            <xm:f>'Flow Calcs'!$J$3:$J$11</xm:f>
          </x14:formula1>
          <xm:sqref>C16</xm:sqref>
        </x14:dataValidation>
        <x14:dataValidation type="list" allowBlank="1" showInputMessage="1" showErrorMessage="1" xr:uid="{D310EDEB-45DB-4B33-967F-09017A300416}">
          <x14:formula1>
            <xm:f>'Flow Calcs'!$E$3:$E$18</xm:f>
          </x14:formula1>
          <xm:sqref>C4 C7 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6566C-A602-4233-A12A-F100ECEF6B1E}">
  <sheetPr codeName="Sheet5"/>
  <dimension ref="A1:AC34"/>
  <sheetViews>
    <sheetView workbookViewId="0">
      <selection sqref="A1:G1"/>
    </sheetView>
  </sheetViews>
  <sheetFormatPr defaultRowHeight="15" x14ac:dyDescent="0.25"/>
  <cols>
    <col min="1" max="6" width="9.140625" style="13"/>
    <col min="7" max="7" width="10" style="13" customWidth="1"/>
    <col min="8" max="9" width="9.140625" style="13"/>
    <col min="10" max="13" width="9.140625" style="13" customWidth="1"/>
    <col min="14" max="16384" width="9.140625" style="13"/>
  </cols>
  <sheetData>
    <row r="1" spans="1:29" ht="24" thickBot="1" x14ac:dyDescent="0.4">
      <c r="A1" s="124" t="s">
        <v>126</v>
      </c>
      <c r="B1" s="124"/>
      <c r="C1" s="124"/>
      <c r="D1" s="124"/>
      <c r="E1" s="124"/>
      <c r="F1" s="124"/>
      <c r="G1" s="124"/>
      <c r="I1" s="124" t="s">
        <v>127</v>
      </c>
      <c r="J1" s="124"/>
      <c r="K1" s="124"/>
      <c r="L1" s="124"/>
      <c r="M1" s="124"/>
      <c r="N1" s="124"/>
      <c r="O1" s="124"/>
      <c r="P1" s="124"/>
      <c r="Q1" s="124"/>
      <c r="R1" s="124"/>
      <c r="S1" s="124"/>
      <c r="T1" s="124"/>
      <c r="U1" s="124"/>
      <c r="V1" s="124"/>
      <c r="W1" s="124"/>
      <c r="X1" s="124"/>
      <c r="Y1" s="124"/>
      <c r="Z1" s="124"/>
      <c r="AA1" s="124"/>
    </row>
    <row r="2" spans="1:29" x14ac:dyDescent="0.25">
      <c r="AC2"/>
    </row>
    <row r="3" spans="1:29" ht="15" customHeight="1" x14ac:dyDescent="0.25">
      <c r="D3" s="125" t="s">
        <v>142</v>
      </c>
      <c r="E3" s="126"/>
      <c r="F3" s="126"/>
      <c r="G3" s="127"/>
      <c r="M3" s="134" t="s">
        <v>134</v>
      </c>
      <c r="N3" s="135"/>
      <c r="O3" s="135"/>
      <c r="P3" s="136"/>
      <c r="X3" s="125" t="s">
        <v>145</v>
      </c>
      <c r="Y3" s="126"/>
      <c r="Z3" s="126"/>
      <c r="AA3" s="127"/>
    </row>
    <row r="4" spans="1:29" ht="15" customHeight="1" x14ac:dyDescent="0.25">
      <c r="D4" s="128"/>
      <c r="E4" s="129"/>
      <c r="F4" s="129"/>
      <c r="G4" s="130"/>
      <c r="M4" s="137"/>
      <c r="N4" s="138"/>
      <c r="O4" s="138"/>
      <c r="P4" s="139"/>
      <c r="X4" s="128"/>
      <c r="Y4" s="129"/>
      <c r="Z4" s="129"/>
      <c r="AA4" s="130"/>
    </row>
    <row r="5" spans="1:29" ht="15" customHeight="1" x14ac:dyDescent="0.25">
      <c r="D5" s="128"/>
      <c r="E5" s="129"/>
      <c r="F5" s="129"/>
      <c r="G5" s="130"/>
      <c r="M5" s="137"/>
      <c r="N5" s="138"/>
      <c r="O5" s="138"/>
      <c r="P5" s="139"/>
      <c r="X5" s="128"/>
      <c r="Y5" s="129"/>
      <c r="Z5" s="129"/>
      <c r="AA5" s="130"/>
    </row>
    <row r="6" spans="1:29" ht="15" customHeight="1" x14ac:dyDescent="0.25">
      <c r="D6" s="128"/>
      <c r="E6" s="129"/>
      <c r="F6" s="129"/>
      <c r="G6" s="130"/>
      <c r="M6" s="137"/>
      <c r="N6" s="138"/>
      <c r="O6" s="138"/>
      <c r="P6" s="139"/>
      <c r="X6" s="128"/>
      <c r="Y6" s="129"/>
      <c r="Z6" s="129"/>
      <c r="AA6" s="130"/>
    </row>
    <row r="7" spans="1:29" ht="15" customHeight="1" x14ac:dyDescent="0.25">
      <c r="D7" s="128"/>
      <c r="E7" s="129"/>
      <c r="F7" s="129"/>
      <c r="G7" s="130"/>
      <c r="M7" s="137"/>
      <c r="N7" s="138"/>
      <c r="O7" s="138"/>
      <c r="P7" s="139"/>
      <c r="X7" s="128"/>
      <c r="Y7" s="129"/>
      <c r="Z7" s="129"/>
      <c r="AA7" s="130"/>
    </row>
    <row r="8" spans="1:29" ht="15" customHeight="1" x14ac:dyDescent="0.25">
      <c r="D8" s="128"/>
      <c r="E8" s="129"/>
      <c r="F8" s="129"/>
      <c r="G8" s="130"/>
      <c r="M8" s="137"/>
      <c r="N8" s="138"/>
      <c r="O8" s="138"/>
      <c r="P8" s="139"/>
      <c r="X8" s="128"/>
      <c r="Y8" s="129"/>
      <c r="Z8" s="129"/>
      <c r="AA8" s="130"/>
    </row>
    <row r="9" spans="1:29" ht="15" customHeight="1" x14ac:dyDescent="0.25">
      <c r="D9" s="128"/>
      <c r="E9" s="129"/>
      <c r="F9" s="129"/>
      <c r="G9" s="130"/>
      <c r="M9" s="137"/>
      <c r="N9" s="138"/>
      <c r="O9" s="138"/>
      <c r="P9" s="139"/>
      <c r="X9" s="128"/>
      <c r="Y9" s="129"/>
      <c r="Z9" s="129"/>
      <c r="AA9" s="130"/>
    </row>
    <row r="10" spans="1:29" ht="15" customHeight="1" x14ac:dyDescent="0.25">
      <c r="D10" s="128"/>
      <c r="E10" s="129"/>
      <c r="F10" s="129"/>
      <c r="G10" s="130"/>
      <c r="M10" s="137"/>
      <c r="N10" s="138"/>
      <c r="O10" s="138"/>
      <c r="P10" s="139"/>
      <c r="X10" s="128"/>
      <c r="Y10" s="129"/>
      <c r="Z10" s="129"/>
      <c r="AA10" s="130"/>
    </row>
    <row r="11" spans="1:29" ht="15" customHeight="1" x14ac:dyDescent="0.25">
      <c r="D11" s="128"/>
      <c r="E11" s="129"/>
      <c r="F11" s="129"/>
      <c r="G11" s="130"/>
      <c r="M11" s="137"/>
      <c r="N11" s="138"/>
      <c r="O11" s="138"/>
      <c r="P11" s="139"/>
      <c r="X11" s="128"/>
      <c r="Y11" s="129"/>
      <c r="Z11" s="129"/>
      <c r="AA11" s="130"/>
    </row>
    <row r="12" spans="1:29" ht="15" customHeight="1" x14ac:dyDescent="0.25">
      <c r="D12" s="131"/>
      <c r="E12" s="132"/>
      <c r="F12" s="132"/>
      <c r="G12" s="133"/>
      <c r="M12" s="140"/>
      <c r="N12" s="141"/>
      <c r="O12" s="141"/>
      <c r="P12" s="142"/>
      <c r="X12" s="131"/>
      <c r="Y12" s="132"/>
      <c r="Z12" s="132"/>
      <c r="AA12" s="133"/>
    </row>
    <row r="14" spans="1:29" ht="15" customHeight="1" x14ac:dyDescent="0.25">
      <c r="D14" s="134" t="s">
        <v>133</v>
      </c>
      <c r="E14" s="135"/>
      <c r="F14" s="135"/>
      <c r="G14" s="136"/>
      <c r="M14" s="134" t="s">
        <v>137</v>
      </c>
      <c r="N14" s="135"/>
      <c r="O14" s="135"/>
      <c r="P14" s="136"/>
      <c r="X14" s="134" t="s">
        <v>143</v>
      </c>
      <c r="Y14" s="135"/>
      <c r="Z14" s="135"/>
      <c r="AA14" s="136"/>
    </row>
    <row r="15" spans="1:29" ht="15" customHeight="1" x14ac:dyDescent="0.25">
      <c r="D15" s="137"/>
      <c r="E15" s="138"/>
      <c r="F15" s="138"/>
      <c r="G15" s="139"/>
      <c r="M15" s="137"/>
      <c r="N15" s="138"/>
      <c r="O15" s="138"/>
      <c r="P15" s="139"/>
      <c r="X15" s="137"/>
      <c r="Y15" s="138"/>
      <c r="Z15" s="138"/>
      <c r="AA15" s="139"/>
    </row>
    <row r="16" spans="1:29" ht="15" customHeight="1" x14ac:dyDescent="0.25">
      <c r="D16" s="137"/>
      <c r="E16" s="138"/>
      <c r="F16" s="138"/>
      <c r="G16" s="139"/>
      <c r="M16" s="137"/>
      <c r="N16" s="138"/>
      <c r="O16" s="138"/>
      <c r="P16" s="139"/>
      <c r="X16" s="137"/>
      <c r="Y16" s="138"/>
      <c r="Z16" s="138"/>
      <c r="AA16" s="139"/>
    </row>
    <row r="17" spans="4:27" ht="15" customHeight="1" x14ac:dyDescent="0.25">
      <c r="D17" s="137"/>
      <c r="E17" s="138"/>
      <c r="F17" s="138"/>
      <c r="G17" s="139"/>
      <c r="M17" s="137"/>
      <c r="N17" s="138"/>
      <c r="O17" s="138"/>
      <c r="P17" s="139"/>
      <c r="X17" s="137"/>
      <c r="Y17" s="138"/>
      <c r="Z17" s="138"/>
      <c r="AA17" s="139"/>
    </row>
    <row r="18" spans="4:27" ht="15" customHeight="1" x14ac:dyDescent="0.25">
      <c r="D18" s="137"/>
      <c r="E18" s="138"/>
      <c r="F18" s="138"/>
      <c r="G18" s="139"/>
      <c r="M18" s="137"/>
      <c r="N18" s="138"/>
      <c r="O18" s="138"/>
      <c r="P18" s="139"/>
      <c r="X18" s="137"/>
      <c r="Y18" s="138"/>
      <c r="Z18" s="138"/>
      <c r="AA18" s="139"/>
    </row>
    <row r="19" spans="4:27" ht="15" customHeight="1" x14ac:dyDescent="0.25">
      <c r="D19" s="137"/>
      <c r="E19" s="138"/>
      <c r="F19" s="138"/>
      <c r="G19" s="139"/>
      <c r="M19" s="137"/>
      <c r="N19" s="138"/>
      <c r="O19" s="138"/>
      <c r="P19" s="139"/>
      <c r="X19" s="137"/>
      <c r="Y19" s="138"/>
      <c r="Z19" s="138"/>
      <c r="AA19" s="139"/>
    </row>
    <row r="20" spans="4:27" ht="15" customHeight="1" x14ac:dyDescent="0.25">
      <c r="D20" s="137"/>
      <c r="E20" s="138"/>
      <c r="F20" s="138"/>
      <c r="G20" s="139"/>
      <c r="M20" s="137"/>
      <c r="N20" s="138"/>
      <c r="O20" s="138"/>
      <c r="P20" s="139"/>
      <c r="X20" s="137"/>
      <c r="Y20" s="138"/>
      <c r="Z20" s="138"/>
      <c r="AA20" s="139"/>
    </row>
    <row r="21" spans="4:27" ht="15" customHeight="1" x14ac:dyDescent="0.25">
      <c r="D21" s="137"/>
      <c r="E21" s="138"/>
      <c r="F21" s="138"/>
      <c r="G21" s="139"/>
      <c r="M21" s="137"/>
      <c r="N21" s="138"/>
      <c r="O21" s="138"/>
      <c r="P21" s="139"/>
      <c r="X21" s="137"/>
      <c r="Y21" s="138"/>
      <c r="Z21" s="138"/>
      <c r="AA21" s="139"/>
    </row>
    <row r="22" spans="4:27" ht="15" customHeight="1" x14ac:dyDescent="0.25">
      <c r="D22" s="137"/>
      <c r="E22" s="138"/>
      <c r="F22" s="138"/>
      <c r="G22" s="139"/>
      <c r="M22" s="137"/>
      <c r="N22" s="138"/>
      <c r="O22" s="138"/>
      <c r="P22" s="139"/>
      <c r="X22" s="137"/>
      <c r="Y22" s="138"/>
      <c r="Z22" s="138"/>
      <c r="AA22" s="139"/>
    </row>
    <row r="23" spans="4:27" ht="15" customHeight="1" x14ac:dyDescent="0.25">
      <c r="D23" s="140"/>
      <c r="E23" s="141"/>
      <c r="F23" s="141"/>
      <c r="G23" s="142"/>
      <c r="M23" s="140"/>
      <c r="N23" s="141"/>
      <c r="O23" s="141"/>
      <c r="P23" s="142"/>
      <c r="X23" s="140"/>
      <c r="Y23" s="141"/>
      <c r="Z23" s="141"/>
      <c r="AA23" s="142"/>
    </row>
    <row r="25" spans="4:27" ht="15" customHeight="1" x14ac:dyDescent="0.25">
      <c r="D25" s="134" t="s">
        <v>136</v>
      </c>
      <c r="E25" s="126"/>
      <c r="F25" s="126"/>
      <c r="G25" s="127"/>
      <c r="M25" s="134" t="s">
        <v>135</v>
      </c>
      <c r="N25" s="135"/>
      <c r="O25" s="135"/>
      <c r="P25" s="136"/>
      <c r="X25" s="134" t="s">
        <v>144</v>
      </c>
      <c r="Y25" s="135"/>
      <c r="Z25" s="135"/>
      <c r="AA25" s="136"/>
    </row>
    <row r="26" spans="4:27" ht="15" customHeight="1" x14ac:dyDescent="0.25">
      <c r="D26" s="128"/>
      <c r="E26" s="129"/>
      <c r="F26" s="129"/>
      <c r="G26" s="130"/>
      <c r="M26" s="137"/>
      <c r="N26" s="138"/>
      <c r="O26" s="138"/>
      <c r="P26" s="139"/>
      <c r="X26" s="137"/>
      <c r="Y26" s="138"/>
      <c r="Z26" s="138"/>
      <c r="AA26" s="139"/>
    </row>
    <row r="27" spans="4:27" ht="15" customHeight="1" x14ac:dyDescent="0.25">
      <c r="D27" s="128"/>
      <c r="E27" s="129"/>
      <c r="F27" s="129"/>
      <c r="G27" s="130"/>
      <c r="M27" s="137"/>
      <c r="N27" s="138"/>
      <c r="O27" s="138"/>
      <c r="P27" s="139"/>
      <c r="X27" s="137"/>
      <c r="Y27" s="138"/>
      <c r="Z27" s="138"/>
      <c r="AA27" s="139"/>
    </row>
    <row r="28" spans="4:27" ht="15" customHeight="1" x14ac:dyDescent="0.25">
      <c r="D28" s="128"/>
      <c r="E28" s="129"/>
      <c r="F28" s="129"/>
      <c r="G28" s="130"/>
      <c r="M28" s="137"/>
      <c r="N28" s="138"/>
      <c r="O28" s="138"/>
      <c r="P28" s="139"/>
      <c r="X28" s="137"/>
      <c r="Y28" s="138"/>
      <c r="Z28" s="138"/>
      <c r="AA28" s="139"/>
    </row>
    <row r="29" spans="4:27" ht="15" customHeight="1" x14ac:dyDescent="0.25">
      <c r="D29" s="128"/>
      <c r="E29" s="129"/>
      <c r="F29" s="129"/>
      <c r="G29" s="130"/>
      <c r="M29" s="137"/>
      <c r="N29" s="138"/>
      <c r="O29" s="138"/>
      <c r="P29" s="139"/>
      <c r="X29" s="137"/>
      <c r="Y29" s="138"/>
      <c r="Z29" s="138"/>
      <c r="AA29" s="139"/>
    </row>
    <row r="30" spans="4:27" ht="15" customHeight="1" x14ac:dyDescent="0.25">
      <c r="D30" s="128"/>
      <c r="E30" s="129"/>
      <c r="F30" s="129"/>
      <c r="G30" s="130"/>
      <c r="M30" s="137"/>
      <c r="N30" s="138"/>
      <c r="O30" s="138"/>
      <c r="P30" s="139"/>
      <c r="X30" s="137"/>
      <c r="Y30" s="138"/>
      <c r="Z30" s="138"/>
      <c r="AA30" s="139"/>
    </row>
    <row r="31" spans="4:27" ht="15" customHeight="1" x14ac:dyDescent="0.25">
      <c r="D31" s="128"/>
      <c r="E31" s="129"/>
      <c r="F31" s="129"/>
      <c r="G31" s="130"/>
      <c r="M31" s="137"/>
      <c r="N31" s="138"/>
      <c r="O31" s="138"/>
      <c r="P31" s="139"/>
      <c r="X31" s="137"/>
      <c r="Y31" s="138"/>
      <c r="Z31" s="138"/>
      <c r="AA31" s="139"/>
    </row>
    <row r="32" spans="4:27" ht="15" customHeight="1" x14ac:dyDescent="0.25">
      <c r="D32" s="128"/>
      <c r="E32" s="129"/>
      <c r="F32" s="129"/>
      <c r="G32" s="130"/>
      <c r="M32" s="137"/>
      <c r="N32" s="138"/>
      <c r="O32" s="138"/>
      <c r="P32" s="139"/>
      <c r="X32" s="137"/>
      <c r="Y32" s="138"/>
      <c r="Z32" s="138"/>
      <c r="AA32" s="139"/>
    </row>
    <row r="33" spans="4:27" ht="15" customHeight="1" x14ac:dyDescent="0.25">
      <c r="D33" s="128"/>
      <c r="E33" s="129"/>
      <c r="F33" s="129"/>
      <c r="G33" s="130"/>
      <c r="M33" s="137"/>
      <c r="N33" s="138"/>
      <c r="O33" s="138"/>
      <c r="P33" s="139"/>
      <c r="X33" s="137"/>
      <c r="Y33" s="138"/>
      <c r="Z33" s="138"/>
      <c r="AA33" s="139"/>
    </row>
    <row r="34" spans="4:27" ht="15" customHeight="1" x14ac:dyDescent="0.25">
      <c r="D34" s="131"/>
      <c r="E34" s="132"/>
      <c r="F34" s="132"/>
      <c r="G34" s="133"/>
      <c r="M34" s="140"/>
      <c r="N34" s="141"/>
      <c r="O34" s="141"/>
      <c r="P34" s="142"/>
      <c r="X34" s="140"/>
      <c r="Y34" s="141"/>
      <c r="Z34" s="141"/>
      <c r="AA34" s="142"/>
    </row>
  </sheetData>
  <sheetProtection algorithmName="SHA-512" hashValue="ej2nxuon0F3LJ2j4CsuD5g/OWE6Qja5tf+nf6kF3mMrAz7pN8ghYy8+BcqJikoQRdwYjMYjijw0QTy2xvh/79A==" saltValue="xJ+ljZQBYYvM1tqCA5mR6w==" spinCount="100000" sheet="1" objects="1" scenarios="1"/>
  <mergeCells count="11">
    <mergeCell ref="I1:AA1"/>
    <mergeCell ref="X3:AA12"/>
    <mergeCell ref="D25:G34"/>
    <mergeCell ref="A1:G1"/>
    <mergeCell ref="D3:G12"/>
    <mergeCell ref="M25:P34"/>
    <mergeCell ref="X14:AA23"/>
    <mergeCell ref="D14:G23"/>
    <mergeCell ref="M3:P12"/>
    <mergeCell ref="M14:P23"/>
    <mergeCell ref="X25:AA3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4C212-501A-4215-98DC-84496C3EC1F2}">
  <sheetPr codeName="Sheet2"/>
  <dimension ref="B2:Y36"/>
  <sheetViews>
    <sheetView workbookViewId="0">
      <selection sqref="A1:G1"/>
    </sheetView>
  </sheetViews>
  <sheetFormatPr defaultRowHeight="15" x14ac:dyDescent="0.25"/>
  <cols>
    <col min="1" max="4" width="9.140625" style="29"/>
    <col min="5" max="5" width="26.42578125" style="29" bestFit="1" customWidth="1"/>
    <col min="6" max="6" width="19.5703125" style="29" bestFit="1" customWidth="1"/>
    <col min="7" max="8" width="9.140625" style="29"/>
    <col min="9" max="9" width="13.140625" style="29" bestFit="1" customWidth="1"/>
    <col min="10" max="10" width="11.28515625" style="29" bestFit="1" customWidth="1"/>
    <col min="11" max="16384" width="9.140625" style="29"/>
  </cols>
  <sheetData>
    <row r="2" spans="2:11" ht="37.5" x14ac:dyDescent="0.25">
      <c r="B2" s="146" t="s">
        <v>10</v>
      </c>
      <c r="C2" s="146"/>
      <c r="D2" s="26"/>
      <c r="E2" s="27" t="s">
        <v>5</v>
      </c>
      <c r="F2" s="27" t="s">
        <v>6</v>
      </c>
      <c r="G2" s="26"/>
      <c r="H2" s="26"/>
      <c r="I2" s="28" t="s">
        <v>0</v>
      </c>
      <c r="J2" s="28" t="s">
        <v>1</v>
      </c>
      <c r="K2" s="28" t="s">
        <v>75</v>
      </c>
    </row>
    <row r="3" spans="2:11" ht="18" x14ac:dyDescent="0.35">
      <c r="B3" s="29" t="s">
        <v>15</v>
      </c>
      <c r="C3" s="29">
        <f>VLOOKUP('User Interface'!$C$4,E3:F18,2,FALSE)</f>
        <v>0</v>
      </c>
      <c r="E3" s="30" t="s">
        <v>11</v>
      </c>
      <c r="F3" s="31">
        <v>0</v>
      </c>
      <c r="I3" s="32">
        <v>2</v>
      </c>
      <c r="J3" s="32" t="s">
        <v>7</v>
      </c>
      <c r="K3" s="32">
        <v>5</v>
      </c>
    </row>
    <row r="4" spans="2:11" ht="18" x14ac:dyDescent="0.35">
      <c r="B4" s="29" t="s">
        <v>18</v>
      </c>
      <c r="C4" s="29">
        <f>VLOOKUP('User Interface'!$C$7,E3:F18,2,FALSE)</f>
        <v>0</v>
      </c>
      <c r="E4" s="30" t="s">
        <v>16</v>
      </c>
      <c r="F4" s="31">
        <v>1</v>
      </c>
      <c r="I4" s="32">
        <v>5</v>
      </c>
      <c r="J4" s="32" t="s">
        <v>12</v>
      </c>
      <c r="K4" s="32">
        <v>10</v>
      </c>
    </row>
    <row r="5" spans="2:11" ht="18" x14ac:dyDescent="0.35">
      <c r="B5" s="29" t="s">
        <v>21</v>
      </c>
      <c r="C5" s="29">
        <f>VLOOKUP('User Interface'!$C$10,E3:F18,2,FALSE)</f>
        <v>0</v>
      </c>
      <c r="E5" s="30" t="s">
        <v>19</v>
      </c>
      <c r="F5" s="31">
        <v>0.7</v>
      </c>
      <c r="I5" s="32">
        <v>10</v>
      </c>
      <c r="J5" s="32" t="s">
        <v>17</v>
      </c>
      <c r="K5" s="32">
        <v>30</v>
      </c>
    </row>
    <row r="6" spans="2:11" x14ac:dyDescent="0.25">
      <c r="E6" s="30" t="s">
        <v>22</v>
      </c>
      <c r="F6" s="31">
        <v>0.75</v>
      </c>
      <c r="I6" s="32">
        <v>25</v>
      </c>
      <c r="J6" s="32" t="s">
        <v>20</v>
      </c>
      <c r="K6" s="32">
        <v>60</v>
      </c>
    </row>
    <row r="7" spans="2:11" x14ac:dyDescent="0.25">
      <c r="B7" s="29" t="s">
        <v>26</v>
      </c>
      <c r="C7" s="33" t="e">
        <f>((C3*'User Interface'!C3)+(C4*'User Interface'!C6)+(C5*'User Interface'!C9))/C8</f>
        <v>#DIV/0!</v>
      </c>
      <c r="E7" s="30" t="s">
        <v>24</v>
      </c>
      <c r="F7" s="31">
        <v>0.6</v>
      </c>
      <c r="I7" s="32">
        <v>50</v>
      </c>
      <c r="J7" s="32" t="s">
        <v>23</v>
      </c>
      <c r="K7" s="32">
        <v>120</v>
      </c>
    </row>
    <row r="8" spans="2:11" x14ac:dyDescent="0.25">
      <c r="B8" s="29" t="s">
        <v>29</v>
      </c>
      <c r="C8" s="29">
        <f>SUM('User Interface'!C3,'User Interface'!C6,'User Interface'!C9)</f>
        <v>0</v>
      </c>
      <c r="E8" s="30" t="s">
        <v>27</v>
      </c>
      <c r="F8" s="31">
        <v>0.5</v>
      </c>
      <c r="I8" s="32">
        <v>100</v>
      </c>
      <c r="J8" s="32" t="s">
        <v>25</v>
      </c>
      <c r="K8" s="32">
        <f>3*60</f>
        <v>180</v>
      </c>
    </row>
    <row r="9" spans="2:11" x14ac:dyDescent="0.25">
      <c r="E9" s="30" t="s">
        <v>30</v>
      </c>
      <c r="F9" s="31">
        <v>0.65</v>
      </c>
      <c r="J9" s="32" t="s">
        <v>28</v>
      </c>
      <c r="K9" s="32">
        <f>6*60</f>
        <v>360</v>
      </c>
    </row>
    <row r="10" spans="2:11" x14ac:dyDescent="0.25">
      <c r="E10" s="30" t="s">
        <v>32</v>
      </c>
      <c r="F10" s="31">
        <v>0.5</v>
      </c>
      <c r="J10" s="32" t="s">
        <v>31</v>
      </c>
      <c r="K10" s="32">
        <f>12*60</f>
        <v>720</v>
      </c>
    </row>
    <row r="11" spans="2:11" x14ac:dyDescent="0.25">
      <c r="E11" s="30" t="s">
        <v>34</v>
      </c>
      <c r="F11" s="31">
        <v>0.4</v>
      </c>
      <c r="J11" s="32" t="s">
        <v>33</v>
      </c>
      <c r="K11" s="32">
        <f>24*60</f>
        <v>1440</v>
      </c>
    </row>
    <row r="12" spans="2:11" x14ac:dyDescent="0.25">
      <c r="E12" s="30" t="s">
        <v>35</v>
      </c>
      <c r="F12" s="31">
        <v>0.6</v>
      </c>
    </row>
    <row r="13" spans="2:11" x14ac:dyDescent="0.25">
      <c r="E13" s="30" t="s">
        <v>36</v>
      </c>
      <c r="F13" s="31">
        <v>0.45</v>
      </c>
    </row>
    <row r="14" spans="2:11" x14ac:dyDescent="0.25">
      <c r="E14" s="30" t="s">
        <v>37</v>
      </c>
      <c r="F14" s="31">
        <v>0.35</v>
      </c>
    </row>
    <row r="15" spans="2:11" x14ac:dyDescent="0.25">
      <c r="E15" s="30" t="s">
        <v>38</v>
      </c>
      <c r="F15" s="31">
        <v>0.5</v>
      </c>
    </row>
    <row r="16" spans="2:11" x14ac:dyDescent="0.25">
      <c r="E16" s="30" t="s">
        <v>39</v>
      </c>
      <c r="F16" s="31">
        <v>0.4</v>
      </c>
    </row>
    <row r="17" spans="5:25" x14ac:dyDescent="0.25">
      <c r="E17" s="30" t="s">
        <v>40</v>
      </c>
      <c r="F17" s="31">
        <v>0.3</v>
      </c>
    </row>
    <row r="18" spans="5:25" x14ac:dyDescent="0.25">
      <c r="E18" s="30" t="s">
        <v>41</v>
      </c>
      <c r="F18" s="31">
        <v>0.35</v>
      </c>
    </row>
    <row r="23" spans="5:25" ht="18.75" x14ac:dyDescent="0.3">
      <c r="E23" s="145" t="s">
        <v>76</v>
      </c>
      <c r="F23" s="145"/>
      <c r="G23" s="145"/>
      <c r="H23" s="145"/>
      <c r="I23" s="145"/>
      <c r="J23" s="145"/>
      <c r="K23" s="145"/>
      <c r="L23" s="145"/>
      <c r="M23" s="145"/>
      <c r="P23" s="145" t="s">
        <v>77</v>
      </c>
      <c r="Q23" s="145"/>
      <c r="R23" s="145"/>
      <c r="S23" s="145"/>
      <c r="T23" s="145"/>
      <c r="U23" s="145"/>
      <c r="V23" s="145"/>
      <c r="W23" s="145"/>
      <c r="X23" s="145"/>
    </row>
    <row r="24" spans="5:25" x14ac:dyDescent="0.25">
      <c r="E24" s="147" t="s">
        <v>42</v>
      </c>
      <c r="F24" s="147" t="s">
        <v>43</v>
      </c>
      <c r="G24" s="143" t="s">
        <v>44</v>
      </c>
      <c r="H24" s="143"/>
      <c r="I24" s="143"/>
      <c r="J24" s="143"/>
      <c r="K24" s="143"/>
      <c r="L24" s="143"/>
      <c r="M24" s="143"/>
      <c r="N24" s="34" t="s">
        <v>45</v>
      </c>
      <c r="P24" s="147" t="s">
        <v>42</v>
      </c>
      <c r="Q24" s="147" t="s">
        <v>43</v>
      </c>
      <c r="R24" s="143" t="s">
        <v>44</v>
      </c>
      <c r="S24" s="143"/>
      <c r="T24" s="143"/>
      <c r="U24" s="143"/>
      <c r="V24" s="143"/>
      <c r="W24" s="143"/>
      <c r="X24" s="143"/>
      <c r="Y24" s="34" t="s">
        <v>45</v>
      </c>
    </row>
    <row r="25" spans="5:25" x14ac:dyDescent="0.25">
      <c r="E25" s="147"/>
      <c r="F25" s="147"/>
      <c r="G25" s="35">
        <v>1</v>
      </c>
      <c r="H25" s="35">
        <v>2</v>
      </c>
      <c r="I25" s="35">
        <v>3</v>
      </c>
      <c r="J25" s="35">
        <v>4</v>
      </c>
      <c r="K25" s="35">
        <v>5</v>
      </c>
      <c r="L25" s="35">
        <v>6</v>
      </c>
      <c r="M25" s="35">
        <v>7</v>
      </c>
      <c r="N25" s="36" t="e">
        <f>HLOOKUP('User Interface'!C13,G25:M31,1,FALSE)</f>
        <v>#N/A</v>
      </c>
      <c r="P25" s="147"/>
      <c r="Q25" s="147"/>
      <c r="R25" s="35">
        <v>1</v>
      </c>
      <c r="S25" s="35">
        <v>2</v>
      </c>
      <c r="T25" s="35">
        <v>3</v>
      </c>
      <c r="U25" s="35">
        <v>4</v>
      </c>
      <c r="V25" s="35">
        <v>5</v>
      </c>
      <c r="W25" s="35">
        <v>6</v>
      </c>
      <c r="X25" s="35">
        <v>7</v>
      </c>
      <c r="Y25" s="36" t="e">
        <f>HLOOKUP('User Interface'!C13,G25:M31,1,FALSE)</f>
        <v>#N/A</v>
      </c>
    </row>
    <row r="26" spans="5:25" x14ac:dyDescent="0.25">
      <c r="E26" s="35">
        <v>2</v>
      </c>
      <c r="F26" s="35" t="s">
        <v>46</v>
      </c>
      <c r="G26" s="35">
        <v>209</v>
      </c>
      <c r="H26" s="35">
        <v>140</v>
      </c>
      <c r="I26" s="35">
        <v>102</v>
      </c>
      <c r="J26" s="35">
        <v>70</v>
      </c>
      <c r="K26" s="35">
        <v>70</v>
      </c>
      <c r="L26" s="35">
        <v>68</v>
      </c>
      <c r="M26" s="35">
        <v>32</v>
      </c>
      <c r="N26" s="36" t="e">
        <f>HLOOKUP('User Interface'!C13,G25:M31,2,FALSE)</f>
        <v>#N/A</v>
      </c>
      <c r="P26" s="35">
        <v>2</v>
      </c>
      <c r="Q26" s="35" t="s">
        <v>47</v>
      </c>
      <c r="R26" s="35">
        <v>30</v>
      </c>
      <c r="S26" s="35">
        <v>21</v>
      </c>
      <c r="T26" s="35">
        <v>17</v>
      </c>
      <c r="U26" s="35">
        <v>13</v>
      </c>
      <c r="V26" s="35">
        <v>16</v>
      </c>
      <c r="W26" s="35">
        <v>14</v>
      </c>
      <c r="X26" s="35">
        <v>11</v>
      </c>
      <c r="Y26" s="36" t="e">
        <f>HLOOKUP('User Interface'!C13,R25:X31,2,FALSE)</f>
        <v>#N/A</v>
      </c>
    </row>
    <row r="27" spans="5:25" x14ac:dyDescent="0.25">
      <c r="E27" s="35">
        <v>5</v>
      </c>
      <c r="F27" s="35" t="s">
        <v>46</v>
      </c>
      <c r="G27" s="35">
        <v>247</v>
      </c>
      <c r="H27" s="35">
        <v>190</v>
      </c>
      <c r="I27" s="35">
        <v>131</v>
      </c>
      <c r="J27" s="35">
        <v>97</v>
      </c>
      <c r="K27" s="35">
        <v>81</v>
      </c>
      <c r="L27" s="35">
        <v>75</v>
      </c>
      <c r="M27" s="35">
        <v>48</v>
      </c>
      <c r="N27" s="36" t="e">
        <f>HLOOKUP('User Interface'!C13,G25:M31,3,FALSE)</f>
        <v>#N/A</v>
      </c>
      <c r="P27" s="35">
        <v>5</v>
      </c>
      <c r="Q27" s="35" t="s">
        <v>47</v>
      </c>
      <c r="R27" s="35">
        <v>29</v>
      </c>
      <c r="S27" s="35">
        <v>25</v>
      </c>
      <c r="T27" s="35">
        <v>19</v>
      </c>
      <c r="U27" s="35">
        <v>16</v>
      </c>
      <c r="V27" s="35">
        <v>13</v>
      </c>
      <c r="W27" s="35">
        <v>12</v>
      </c>
      <c r="X27" s="35">
        <v>12</v>
      </c>
      <c r="Y27" s="36" t="e">
        <f>HLOOKUP('User Interface'!C13,R25:X31,3,FALSE)</f>
        <v>#N/A</v>
      </c>
    </row>
    <row r="28" spans="5:25" x14ac:dyDescent="0.25">
      <c r="E28" s="35">
        <v>10</v>
      </c>
      <c r="F28" s="35" t="s">
        <v>46</v>
      </c>
      <c r="G28" s="35">
        <v>300</v>
      </c>
      <c r="H28" s="35">
        <v>230</v>
      </c>
      <c r="I28" s="35">
        <v>170</v>
      </c>
      <c r="J28" s="35">
        <v>111</v>
      </c>
      <c r="K28" s="35">
        <v>111</v>
      </c>
      <c r="L28" s="35">
        <v>122</v>
      </c>
      <c r="M28" s="35">
        <v>60</v>
      </c>
      <c r="N28" s="36" t="e">
        <f>HLOOKUP('User Interface'!C13,G25:M31,4,FALSE)</f>
        <v>#N/A</v>
      </c>
      <c r="P28" s="35">
        <v>10</v>
      </c>
      <c r="Q28" s="35" t="s">
        <v>47</v>
      </c>
      <c r="R28" s="35">
        <v>36</v>
      </c>
      <c r="S28" s="35">
        <v>29</v>
      </c>
      <c r="T28" s="35">
        <v>23</v>
      </c>
      <c r="U28" s="35">
        <v>16</v>
      </c>
      <c r="V28" s="35">
        <v>17</v>
      </c>
      <c r="W28" s="35">
        <v>23</v>
      </c>
      <c r="X28" s="35">
        <v>13</v>
      </c>
      <c r="Y28" s="36" t="e">
        <f>HLOOKUP('User Interface'!C13,R25:X31,4,FALSE)</f>
        <v>#N/A</v>
      </c>
    </row>
    <row r="29" spans="5:25" x14ac:dyDescent="0.25">
      <c r="E29" s="35">
        <v>25</v>
      </c>
      <c r="F29" s="35" t="s">
        <v>46</v>
      </c>
      <c r="G29" s="35">
        <v>327</v>
      </c>
      <c r="H29" s="35">
        <v>260</v>
      </c>
      <c r="I29" s="35">
        <v>230</v>
      </c>
      <c r="J29" s="35">
        <v>170</v>
      </c>
      <c r="K29" s="35">
        <v>130</v>
      </c>
      <c r="L29" s="35">
        <v>155</v>
      </c>
      <c r="M29" s="35">
        <v>67</v>
      </c>
      <c r="N29" s="36" t="e">
        <f>HLOOKUP('User Interface'!C13,G25:M31,5,FALSE)</f>
        <v>#N/A</v>
      </c>
      <c r="P29" s="35">
        <v>25</v>
      </c>
      <c r="Q29" s="35" t="s">
        <v>47</v>
      </c>
      <c r="R29" s="35">
        <v>33</v>
      </c>
      <c r="S29" s="35">
        <v>32</v>
      </c>
      <c r="T29" s="35">
        <v>30</v>
      </c>
      <c r="U29" s="35">
        <v>27</v>
      </c>
      <c r="V29" s="35">
        <v>17</v>
      </c>
      <c r="W29" s="35">
        <v>26</v>
      </c>
      <c r="X29" s="35">
        <v>10</v>
      </c>
      <c r="Y29" s="36" t="e">
        <f>HLOOKUP('User Interface'!C13,R25:X31,5,FALSE)</f>
        <v>#N/A</v>
      </c>
    </row>
    <row r="30" spans="5:25" x14ac:dyDescent="0.25">
      <c r="E30" s="35">
        <v>50</v>
      </c>
      <c r="F30" s="35" t="s">
        <v>46</v>
      </c>
      <c r="G30" s="35">
        <v>315</v>
      </c>
      <c r="H30" s="35">
        <v>350</v>
      </c>
      <c r="I30" s="35">
        <v>250</v>
      </c>
      <c r="J30" s="35">
        <v>187</v>
      </c>
      <c r="K30" s="35">
        <v>187</v>
      </c>
      <c r="L30" s="35">
        <v>160</v>
      </c>
      <c r="M30" s="35">
        <v>65</v>
      </c>
      <c r="N30" s="36" t="e">
        <f>HLOOKUP('User Interface'!C13,G25:M31,6,FALSE)</f>
        <v>#N/A</v>
      </c>
      <c r="P30" s="35">
        <v>50</v>
      </c>
      <c r="Q30" s="35" t="s">
        <v>47</v>
      </c>
      <c r="R30" s="35">
        <v>28</v>
      </c>
      <c r="S30" s="35">
        <v>38</v>
      </c>
      <c r="T30" s="35">
        <v>27</v>
      </c>
      <c r="U30" s="35">
        <v>24</v>
      </c>
      <c r="V30" s="35">
        <v>25</v>
      </c>
      <c r="W30" s="35">
        <v>21</v>
      </c>
      <c r="X30" s="35">
        <v>8</v>
      </c>
      <c r="Y30" s="36" t="e">
        <f>HLOOKUP('User Interface'!C13,R25:X31,6,FALSE)</f>
        <v>#N/A</v>
      </c>
    </row>
    <row r="31" spans="5:25" x14ac:dyDescent="0.25">
      <c r="E31" s="35">
        <v>100</v>
      </c>
      <c r="F31" s="35" t="s">
        <v>46</v>
      </c>
      <c r="G31" s="35">
        <v>367</v>
      </c>
      <c r="H31" s="35">
        <v>375</v>
      </c>
      <c r="I31" s="35">
        <v>290</v>
      </c>
      <c r="J31" s="35">
        <v>240</v>
      </c>
      <c r="K31" s="35">
        <v>240</v>
      </c>
      <c r="L31" s="35">
        <v>210</v>
      </c>
      <c r="M31" s="35">
        <v>77</v>
      </c>
      <c r="N31" s="36" t="e">
        <f>HLOOKUP('User Interface'!C13,G25:M31,7,FALSE)</f>
        <v>#N/A</v>
      </c>
      <c r="P31" s="35">
        <v>100</v>
      </c>
      <c r="Q31" s="35" t="s">
        <v>47</v>
      </c>
      <c r="R31" s="35">
        <v>33</v>
      </c>
      <c r="S31" s="35">
        <v>36</v>
      </c>
      <c r="T31" s="35">
        <v>31</v>
      </c>
      <c r="U31" s="35">
        <v>28</v>
      </c>
      <c r="V31" s="35">
        <v>29</v>
      </c>
      <c r="W31" s="35">
        <v>26</v>
      </c>
      <c r="X31" s="35">
        <v>10</v>
      </c>
      <c r="Y31" s="36" t="e">
        <f>HLOOKUP('User Interface'!C13,R25:X31,7,FALSE)</f>
        <v>#N/A</v>
      </c>
    </row>
    <row r="32" spans="5:25" x14ac:dyDescent="0.25">
      <c r="F32" s="32"/>
    </row>
    <row r="33" spans="9:21" ht="18" x14ac:dyDescent="0.25">
      <c r="I33" s="35" t="s">
        <v>46</v>
      </c>
      <c r="J33" s="35" t="e">
        <f>VLOOKUP('User Interface'!C15,E26:N31,10,FALSE)</f>
        <v>#N/A</v>
      </c>
      <c r="K33" s="32"/>
      <c r="L33" s="32"/>
      <c r="M33" s="32"/>
      <c r="N33" s="144" t="s">
        <v>48</v>
      </c>
      <c r="O33" s="144"/>
      <c r="P33" s="32"/>
      <c r="Q33" s="32" t="s">
        <v>2</v>
      </c>
      <c r="R33" s="32"/>
      <c r="S33" s="32"/>
      <c r="T33" s="35" t="s">
        <v>47</v>
      </c>
      <c r="U33" s="35" t="e">
        <f>VLOOKUP('User Interface'!C15,P26:Y31,10,FALSE)</f>
        <v>#N/A</v>
      </c>
    </row>
    <row r="34" spans="9:21" x14ac:dyDescent="0.25">
      <c r="N34" s="144"/>
      <c r="O34" s="144"/>
      <c r="Q34" s="29" t="e">
        <f>VLOOKUP('User Interface'!C16,J3:K11,2,FALSE)</f>
        <v>#N/A</v>
      </c>
    </row>
    <row r="36" spans="9:21" x14ac:dyDescent="0.25">
      <c r="N36" s="29" t="s">
        <v>49</v>
      </c>
      <c r="O36" s="29" t="e">
        <f>J33/(Q34+U33)</f>
        <v>#N/A</v>
      </c>
    </row>
  </sheetData>
  <sheetProtection algorithmName="SHA-512" hashValue="uy6H92YMsU0XnnrzjrWXUX/xeCmc5+xLbfFiR/qaK1l5WfJkNaRu8j8nVnSQH6Lrl7KvaJ0wlJRcylCSpCPzaw==" saltValue="0Fo6eRrkDUImit3jbnl2jg==" spinCount="100000" sheet="1" selectLockedCells="1" selectUnlockedCells="1"/>
  <mergeCells count="10">
    <mergeCell ref="R24:X24"/>
    <mergeCell ref="N33:O34"/>
    <mergeCell ref="E23:M23"/>
    <mergeCell ref="P23:X23"/>
    <mergeCell ref="B2:C2"/>
    <mergeCell ref="E24:E25"/>
    <mergeCell ref="F24:F25"/>
    <mergeCell ref="G24:M24"/>
    <mergeCell ref="P24:P25"/>
    <mergeCell ref="Q24:Q2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4FF7F-3D67-4B79-B0D3-FD040F38554E}">
  <sheetPr codeName="Sheet3"/>
  <dimension ref="A1:U24"/>
  <sheetViews>
    <sheetView workbookViewId="0">
      <selection sqref="A1:G1"/>
    </sheetView>
  </sheetViews>
  <sheetFormatPr defaultRowHeight="15" x14ac:dyDescent="0.25"/>
  <cols>
    <col min="1" max="1" width="9.140625" style="29"/>
    <col min="2" max="2" width="23" style="29" bestFit="1" customWidth="1"/>
    <col min="3" max="3" width="8.7109375" style="29" bestFit="1" customWidth="1"/>
    <col min="4" max="16384" width="9.140625" style="29"/>
  </cols>
  <sheetData>
    <row r="1" spans="1:21" ht="15.75" thickBot="1" x14ac:dyDescent="0.3">
      <c r="A1" s="37"/>
      <c r="B1" s="37"/>
      <c r="C1" s="37"/>
      <c r="D1" s="37"/>
      <c r="E1" s="37"/>
      <c r="F1" s="38"/>
      <c r="G1" s="39"/>
      <c r="H1" s="39"/>
      <c r="I1" s="39"/>
      <c r="J1" s="39"/>
      <c r="K1" s="39"/>
      <c r="L1" s="39"/>
      <c r="M1" s="39"/>
      <c r="N1" s="39"/>
      <c r="O1" s="39"/>
      <c r="P1" s="39"/>
      <c r="Q1" s="39"/>
      <c r="R1" s="39"/>
      <c r="S1" s="39"/>
      <c r="T1" s="39"/>
      <c r="U1" s="39"/>
    </row>
    <row r="2" spans="1:21" ht="18.75" thickBot="1" x14ac:dyDescent="0.3">
      <c r="A2" s="40"/>
      <c r="B2" s="40"/>
      <c r="C2" s="37"/>
      <c r="D2" s="148" t="s">
        <v>78</v>
      </c>
      <c r="E2" s="149"/>
      <c r="F2" s="149"/>
      <c r="G2" s="149"/>
      <c r="H2" s="149"/>
      <c r="I2" s="149"/>
      <c r="J2" s="149"/>
      <c r="K2" s="149"/>
      <c r="L2" s="149"/>
      <c r="M2" s="149"/>
      <c r="N2" s="149"/>
      <c r="O2" s="149"/>
      <c r="P2" s="149"/>
      <c r="Q2" s="149"/>
      <c r="R2" s="149"/>
      <c r="S2" s="149"/>
      <c r="T2" s="149"/>
      <c r="U2" s="150"/>
    </row>
    <row r="3" spans="1:21" x14ac:dyDescent="0.25">
      <c r="A3" s="40"/>
      <c r="B3" s="40"/>
      <c r="C3" s="37"/>
      <c r="D3" s="41"/>
      <c r="E3" s="42"/>
      <c r="F3" s="37"/>
      <c r="G3" s="37"/>
      <c r="H3" s="37"/>
      <c r="I3" s="43"/>
      <c r="J3" s="37"/>
      <c r="K3" s="44" t="s">
        <v>79</v>
      </c>
      <c r="L3" s="37"/>
      <c r="M3" s="37"/>
      <c r="N3" s="37"/>
      <c r="O3" s="37"/>
      <c r="P3" s="37"/>
      <c r="Q3" s="37"/>
      <c r="R3" s="37"/>
      <c r="S3" s="37"/>
      <c r="T3" s="37"/>
      <c r="U3" s="38"/>
    </row>
    <row r="4" spans="1:21" x14ac:dyDescent="0.25">
      <c r="A4" s="40"/>
      <c r="B4" s="40"/>
      <c r="C4" s="37"/>
      <c r="D4" s="41"/>
      <c r="E4" s="45" t="s">
        <v>80</v>
      </c>
      <c r="F4" s="37"/>
      <c r="G4" s="46">
        <f>'User Interface'!C18</f>
        <v>1.2E-2</v>
      </c>
      <c r="H4" s="37" t="s">
        <v>81</v>
      </c>
      <c r="I4" s="37"/>
      <c r="J4" s="37"/>
      <c r="K4" s="37"/>
      <c r="L4" s="37"/>
      <c r="M4" s="37"/>
      <c r="N4" s="37"/>
      <c r="O4" s="37"/>
      <c r="P4" s="37"/>
      <c r="Q4" s="37"/>
      <c r="R4" s="37"/>
      <c r="S4" s="37"/>
      <c r="T4" s="37"/>
      <c r="U4" s="38"/>
    </row>
    <row r="5" spans="1:21" x14ac:dyDescent="0.25">
      <c r="A5" s="40"/>
      <c r="B5" s="40"/>
      <c r="C5" s="47"/>
      <c r="D5" s="48" t="s">
        <v>82</v>
      </c>
      <c r="E5" s="49" t="s">
        <v>83</v>
      </c>
      <c r="F5" s="50"/>
      <c r="G5" s="50"/>
      <c r="H5" s="50"/>
      <c r="I5" s="50"/>
      <c r="J5" s="50"/>
      <c r="K5" s="50"/>
      <c r="L5" s="51" t="s">
        <v>84</v>
      </c>
      <c r="M5" s="50"/>
      <c r="N5" s="50"/>
      <c r="O5" s="50"/>
      <c r="P5" s="50"/>
      <c r="Q5" s="50"/>
      <c r="R5" s="50"/>
      <c r="S5" s="50"/>
      <c r="T5" s="50"/>
      <c r="U5" s="52"/>
    </row>
    <row r="6" spans="1:21" ht="15.75" thickBot="1" x14ac:dyDescent="0.3">
      <c r="A6" s="37"/>
      <c r="B6" s="53"/>
      <c r="C6" s="54"/>
      <c r="D6" s="55" t="s">
        <v>85</v>
      </c>
      <c r="E6" s="56" t="s">
        <v>86</v>
      </c>
      <c r="F6" s="57">
        <f>'User Interface'!C26</f>
        <v>0</v>
      </c>
      <c r="G6" s="58">
        <f>F6+0.1</f>
        <v>0.1</v>
      </c>
      <c r="H6" s="58">
        <f>G6+0.1</f>
        <v>0.2</v>
      </c>
      <c r="I6" s="58">
        <f t="shared" ref="I6:T6" si="0">H6+0.1</f>
        <v>0.30000000000000004</v>
      </c>
      <c r="J6" s="58">
        <f t="shared" si="0"/>
        <v>0.4</v>
      </c>
      <c r="K6" s="58">
        <f t="shared" si="0"/>
        <v>0.5</v>
      </c>
      <c r="L6" s="58">
        <f t="shared" si="0"/>
        <v>0.6</v>
      </c>
      <c r="M6" s="58">
        <f t="shared" si="0"/>
        <v>0.7</v>
      </c>
      <c r="N6" s="58">
        <f t="shared" si="0"/>
        <v>0.79999999999999993</v>
      </c>
      <c r="O6" s="58">
        <f t="shared" si="0"/>
        <v>0.89999999999999991</v>
      </c>
      <c r="P6" s="58">
        <f t="shared" si="0"/>
        <v>0.99999999999999989</v>
      </c>
      <c r="Q6" s="58">
        <f t="shared" si="0"/>
        <v>1.0999999999999999</v>
      </c>
      <c r="R6" s="58">
        <f t="shared" si="0"/>
        <v>1.2</v>
      </c>
      <c r="S6" s="58">
        <f t="shared" si="0"/>
        <v>1.3</v>
      </c>
      <c r="T6" s="58">
        <f t="shared" si="0"/>
        <v>1.4000000000000001</v>
      </c>
      <c r="U6" s="59" t="s">
        <v>87</v>
      </c>
    </row>
    <row r="7" spans="1:21" ht="18.75" thickBot="1" x14ac:dyDescent="0.3">
      <c r="A7" s="60"/>
      <c r="B7" s="148" t="s">
        <v>88</v>
      </c>
      <c r="C7" s="150"/>
      <c r="E7" s="41"/>
      <c r="F7" s="61"/>
      <c r="G7" s="60"/>
      <c r="H7" s="60"/>
      <c r="I7" s="60"/>
      <c r="J7" s="60"/>
      <c r="K7" s="60"/>
      <c r="L7" s="60"/>
      <c r="M7" s="44" t="s">
        <v>89</v>
      </c>
      <c r="N7" s="37"/>
      <c r="O7" s="37"/>
      <c r="P7" s="37"/>
      <c r="Q7" s="37"/>
      <c r="R7" s="37"/>
      <c r="S7" s="37"/>
      <c r="T7" s="37"/>
      <c r="U7" s="38"/>
    </row>
    <row r="8" spans="1:21" x14ac:dyDescent="0.25">
      <c r="A8" s="37"/>
      <c r="B8" s="62" t="s">
        <v>90</v>
      </c>
      <c r="C8" s="63" t="s">
        <v>91</v>
      </c>
      <c r="F8" s="37"/>
      <c r="G8" s="37"/>
      <c r="H8" s="37"/>
      <c r="I8" s="37"/>
      <c r="J8" s="37"/>
      <c r="K8" s="37"/>
      <c r="L8" s="37"/>
      <c r="M8" s="37"/>
      <c r="N8" s="37"/>
      <c r="O8" s="37"/>
      <c r="P8" s="37"/>
      <c r="Q8" s="37"/>
      <c r="R8" s="37"/>
      <c r="S8" s="37"/>
      <c r="T8" s="37"/>
      <c r="U8" s="38"/>
    </row>
    <row r="9" spans="1:21" x14ac:dyDescent="0.25">
      <c r="A9" s="60"/>
      <c r="B9" s="64">
        <v>0</v>
      </c>
      <c r="C9" s="65">
        <f t="shared" ref="C9:C18" si="1">F9</f>
        <v>0</v>
      </c>
      <c r="D9" s="41">
        <v>4</v>
      </c>
      <c r="E9" s="42">
        <f>4.66841*($D9/48)^(2/3)*($D9/24)^2/$G$4</f>
        <v>2.0617266269592589</v>
      </c>
      <c r="F9" s="66">
        <f>4.66841*($D9/48)^(2/3)*($D9/24)^2*(F$6/100)^(1/2)/$G$4</f>
        <v>0</v>
      </c>
      <c r="G9" s="67">
        <f>4.66841*($D9/48)^(2/3)*($D9/24)^2*(G$6/100)^(1/2)/$G$4</f>
        <v>6.5197520538075704E-2</v>
      </c>
      <c r="H9" s="67">
        <f t="shared" ref="H9:T18" si="2">4.66841*($D9/48)^(2/3)*($D9/24)^2*(H$6/100)^(1/2)/$G$4</f>
        <v>9.2203217778045063E-2</v>
      </c>
      <c r="I9" s="67">
        <f t="shared" si="2"/>
        <v>0.11292541809946248</v>
      </c>
      <c r="J9" s="67">
        <f t="shared" si="2"/>
        <v>0.13039504107615141</v>
      </c>
      <c r="K9" s="67">
        <f t="shared" si="2"/>
        <v>0.14578608788757594</v>
      </c>
      <c r="L9" s="67">
        <f t="shared" si="2"/>
        <v>0.15970065781291204</v>
      </c>
      <c r="M9" s="67">
        <f t="shared" si="2"/>
        <v>0.17249642544177435</v>
      </c>
      <c r="N9" s="67">
        <f t="shared" si="2"/>
        <v>0.18440643555609013</v>
      </c>
      <c r="O9" s="67">
        <f t="shared" si="2"/>
        <v>0.19559256161422708</v>
      </c>
      <c r="P9" s="67">
        <f t="shared" si="2"/>
        <v>0.20617266269592588</v>
      </c>
      <c r="Q9" s="67">
        <f t="shared" si="2"/>
        <v>0.21623571288628721</v>
      </c>
      <c r="R9" s="67">
        <f t="shared" si="2"/>
        <v>0.22585083619892496</v>
      </c>
      <c r="S9" s="67">
        <f t="shared" si="2"/>
        <v>0.23507300333314848</v>
      </c>
      <c r="T9" s="67">
        <f t="shared" si="2"/>
        <v>0.24394678432063671</v>
      </c>
      <c r="U9" s="68">
        <f t="shared" ref="U9:U18" si="3">D9*2.54</f>
        <v>10.16</v>
      </c>
    </row>
    <row r="10" spans="1:21" x14ac:dyDescent="0.25">
      <c r="A10" s="60"/>
      <c r="B10" s="64">
        <f>C9</f>
        <v>0</v>
      </c>
      <c r="C10" s="65">
        <f t="shared" si="1"/>
        <v>0</v>
      </c>
      <c r="D10" s="41">
        <v>6</v>
      </c>
      <c r="E10" s="42">
        <f t="shared" ref="E10:E18" si="4">4.66841*($D10/48)^(2/3)*($D10/24)^2/$G$4</f>
        <v>6.0786588541666671</v>
      </c>
      <c r="F10" s="66">
        <f t="shared" ref="F10:G18" si="5">4.66841*($D10/48)^(2/3)*($D10/24)^2*(F$6/100)^(1/2)/$G$4</f>
        <v>0</v>
      </c>
      <c r="G10" s="67">
        <f t="shared" si="5"/>
        <v>0.19222407098315969</v>
      </c>
      <c r="H10" s="67">
        <f t="shared" si="2"/>
        <v>0.271845888198953</v>
      </c>
      <c r="I10" s="67">
        <f t="shared" si="2"/>
        <v>0.33294185738055898</v>
      </c>
      <c r="J10" s="67">
        <f t="shared" si="2"/>
        <v>0.38444814196631938</v>
      </c>
      <c r="K10" s="67">
        <f t="shared" si="2"/>
        <v>0.42982608963008995</v>
      </c>
      <c r="L10" s="67">
        <f t="shared" si="2"/>
        <v>0.47085089018927523</v>
      </c>
      <c r="M10" s="67">
        <f t="shared" si="2"/>
        <v>0.50857708782186772</v>
      </c>
      <c r="N10" s="67">
        <f t="shared" si="2"/>
        <v>0.543691776397906</v>
      </c>
      <c r="O10" s="67">
        <f t="shared" si="2"/>
        <v>0.57667221294947912</v>
      </c>
      <c r="P10" s="67">
        <f t="shared" si="2"/>
        <v>0.60786588541666664</v>
      </c>
      <c r="Q10" s="67">
        <f t="shared" si="2"/>
        <v>0.63753511912578353</v>
      </c>
      <c r="R10" s="67">
        <f t="shared" si="2"/>
        <v>0.66588371476111796</v>
      </c>
      <c r="S10" s="67">
        <f t="shared" si="2"/>
        <v>0.69307374430821189</v>
      </c>
      <c r="T10" s="67">
        <f t="shared" si="2"/>
        <v>0.719236615109898</v>
      </c>
      <c r="U10" s="68">
        <f t="shared" si="3"/>
        <v>15.24</v>
      </c>
    </row>
    <row r="11" spans="1:21" x14ac:dyDescent="0.25">
      <c r="A11" s="60"/>
      <c r="B11" s="64">
        <f t="shared" ref="B11:B18" si="6">C10</f>
        <v>0</v>
      </c>
      <c r="C11" s="65">
        <f t="shared" si="1"/>
        <v>0</v>
      </c>
      <c r="D11" s="41">
        <v>8</v>
      </c>
      <c r="E11" s="42">
        <f t="shared" si="4"/>
        <v>13.091148066023903</v>
      </c>
      <c r="F11" s="66">
        <f t="shared" si="5"/>
        <v>0</v>
      </c>
      <c r="G11" s="67">
        <f t="shared" si="5"/>
        <v>0.41397845075143874</v>
      </c>
      <c r="H11" s="67">
        <f t="shared" si="2"/>
        <v>0.58545393958288705</v>
      </c>
      <c r="I11" s="67">
        <f t="shared" si="2"/>
        <v>0.7170317099401422</v>
      </c>
      <c r="J11" s="67">
        <f t="shared" si="2"/>
        <v>0.82795690150287748</v>
      </c>
      <c r="K11" s="67">
        <f t="shared" si="2"/>
        <v>0.92568395710026585</v>
      </c>
      <c r="L11" s="67">
        <f t="shared" si="2"/>
        <v>1.0140359688489202</v>
      </c>
      <c r="M11" s="67">
        <f t="shared" si="2"/>
        <v>1.0952840288281069</v>
      </c>
      <c r="N11" s="67">
        <f t="shared" si="2"/>
        <v>1.1709078791657741</v>
      </c>
      <c r="O11" s="67">
        <f t="shared" si="2"/>
        <v>1.2419353522543162</v>
      </c>
      <c r="P11" s="67">
        <f t="shared" si="2"/>
        <v>1.3091148066023903</v>
      </c>
      <c r="Q11" s="67">
        <f t="shared" si="2"/>
        <v>1.3730111924351436</v>
      </c>
      <c r="R11" s="67">
        <f t="shared" si="2"/>
        <v>1.4340634198802844</v>
      </c>
      <c r="S11" s="67">
        <f t="shared" si="2"/>
        <v>1.4926205311214562</v>
      </c>
      <c r="T11" s="67">
        <f t="shared" si="2"/>
        <v>1.5489655282193531</v>
      </c>
      <c r="U11" s="68">
        <f t="shared" si="3"/>
        <v>20.32</v>
      </c>
    </row>
    <row r="12" spans="1:21" x14ac:dyDescent="0.25">
      <c r="A12" s="60"/>
      <c r="B12" s="64">
        <f t="shared" si="6"/>
        <v>0</v>
      </c>
      <c r="C12" s="65">
        <f t="shared" si="1"/>
        <v>0</v>
      </c>
      <c r="D12" s="41">
        <v>10</v>
      </c>
      <c r="E12" s="42">
        <f t="shared" si="4"/>
        <v>23.735830735323468</v>
      </c>
      <c r="F12" s="66">
        <f t="shared" si="5"/>
        <v>0</v>
      </c>
      <c r="G12" s="67">
        <f t="shared" si="5"/>
        <v>0.75059287279851383</v>
      </c>
      <c r="H12" s="67">
        <f t="shared" si="2"/>
        <v>1.0614986205322419</v>
      </c>
      <c r="I12" s="67">
        <f t="shared" si="2"/>
        <v>1.3000649914861098</v>
      </c>
      <c r="J12" s="67">
        <f t="shared" si="2"/>
        <v>1.5011857455970277</v>
      </c>
      <c r="K12" s="67">
        <f t="shared" si="2"/>
        <v>1.67837668700433</v>
      </c>
      <c r="L12" s="67">
        <f t="shared" si="2"/>
        <v>1.8385695429261186</v>
      </c>
      <c r="M12" s="67">
        <f t="shared" si="2"/>
        <v>1.9858820772824057</v>
      </c>
      <c r="N12" s="67">
        <f t="shared" si="2"/>
        <v>2.1229972410644837</v>
      </c>
      <c r="O12" s="67">
        <f t="shared" si="2"/>
        <v>2.2517786183955417</v>
      </c>
      <c r="P12" s="67">
        <f t="shared" si="2"/>
        <v>2.3735830735323464</v>
      </c>
      <c r="Q12" s="67">
        <f t="shared" si="2"/>
        <v>2.4894349293876288</v>
      </c>
      <c r="R12" s="67">
        <f t="shared" si="2"/>
        <v>2.6001299829722195</v>
      </c>
      <c r="S12" s="67">
        <f t="shared" si="2"/>
        <v>2.7063010898728619</v>
      </c>
      <c r="T12" s="67">
        <f t="shared" si="2"/>
        <v>2.8084613669664336</v>
      </c>
      <c r="U12" s="68">
        <f t="shared" si="3"/>
        <v>25.4</v>
      </c>
    </row>
    <row r="13" spans="1:21" x14ac:dyDescent="0.25">
      <c r="A13" s="60"/>
      <c r="B13" s="64">
        <f t="shared" si="6"/>
        <v>0</v>
      </c>
      <c r="C13" s="65">
        <f t="shared" si="1"/>
        <v>0</v>
      </c>
      <c r="D13" s="41">
        <v>12</v>
      </c>
      <c r="E13" s="42">
        <f t="shared" si="4"/>
        <v>38.597077838639905</v>
      </c>
      <c r="F13" s="66">
        <f t="shared" si="5"/>
        <v>0</v>
      </c>
      <c r="G13" s="67">
        <f t="shared" si="5"/>
        <v>1.2205467699691099</v>
      </c>
      <c r="H13" s="67">
        <f t="shared" si="2"/>
        <v>1.7261137956009898</v>
      </c>
      <c r="I13" s="67">
        <f t="shared" si="2"/>
        <v>2.1140490186005816</v>
      </c>
      <c r="J13" s="67">
        <f t="shared" si="2"/>
        <v>2.4410935399382199</v>
      </c>
      <c r="K13" s="67">
        <f t="shared" si="2"/>
        <v>2.729225547368729</v>
      </c>
      <c r="L13" s="67">
        <f t="shared" si="2"/>
        <v>2.9897167936264739</v>
      </c>
      <c r="M13" s="67">
        <f t="shared" si="2"/>
        <v>3.2292632168614244</v>
      </c>
      <c r="N13" s="67">
        <f t="shared" si="2"/>
        <v>3.4522275912019795</v>
      </c>
      <c r="O13" s="67">
        <f t="shared" si="2"/>
        <v>3.6616403099073302</v>
      </c>
      <c r="P13" s="67">
        <f t="shared" si="2"/>
        <v>3.8597077838639904</v>
      </c>
      <c r="Q13" s="67">
        <f t="shared" si="2"/>
        <v>4.0480956750677599</v>
      </c>
      <c r="R13" s="67">
        <f t="shared" si="2"/>
        <v>4.2280980372011632</v>
      </c>
      <c r="S13" s="67">
        <f t="shared" si="2"/>
        <v>4.4007439632255769</v>
      </c>
      <c r="T13" s="67">
        <f t="shared" si="2"/>
        <v>4.5668678377579957</v>
      </c>
      <c r="U13" s="68">
        <f t="shared" si="3"/>
        <v>30.48</v>
      </c>
    </row>
    <row r="14" spans="1:21" x14ac:dyDescent="0.25">
      <c r="A14" s="60"/>
      <c r="B14" s="64">
        <f t="shared" si="6"/>
        <v>0</v>
      </c>
      <c r="C14" s="65">
        <f t="shared" si="1"/>
        <v>0</v>
      </c>
      <c r="D14" s="41">
        <v>15</v>
      </c>
      <c r="E14" s="42">
        <f t="shared" si="4"/>
        <v>69.981158400747745</v>
      </c>
      <c r="F14" s="66">
        <f t="shared" si="5"/>
        <v>0</v>
      </c>
      <c r="G14" s="67">
        <f t="shared" si="5"/>
        <v>2.2129985384338928</v>
      </c>
      <c r="H14" s="67">
        <f t="shared" si="2"/>
        <v>3.1296525465650484</v>
      </c>
      <c r="I14" s="67">
        <f t="shared" si="2"/>
        <v>3.8330259056431695</v>
      </c>
      <c r="J14" s="67">
        <f t="shared" si="2"/>
        <v>4.4259970768677857</v>
      </c>
      <c r="K14" s="67">
        <f t="shared" si="2"/>
        <v>4.9484151660458657</v>
      </c>
      <c r="L14" s="67">
        <f t="shared" si="2"/>
        <v>5.4207172206879859</v>
      </c>
      <c r="M14" s="67">
        <f t="shared" si="2"/>
        <v>5.8550437844454954</v>
      </c>
      <c r="N14" s="67">
        <f t="shared" si="2"/>
        <v>6.2593050931300969</v>
      </c>
      <c r="O14" s="67">
        <f t="shared" si="2"/>
        <v>6.6389956153016794</v>
      </c>
      <c r="P14" s="67">
        <f t="shared" si="2"/>
        <v>6.9981158400747736</v>
      </c>
      <c r="Q14" s="67">
        <f t="shared" si="2"/>
        <v>7.3396858135901173</v>
      </c>
      <c r="R14" s="67">
        <f t="shared" si="2"/>
        <v>7.6660518112863389</v>
      </c>
      <c r="S14" s="67">
        <f t="shared" si="2"/>
        <v>7.9790797028502674</v>
      </c>
      <c r="T14" s="67">
        <f t="shared" si="2"/>
        <v>8.2802823282511131</v>
      </c>
      <c r="U14" s="68">
        <f t="shared" si="3"/>
        <v>38.1</v>
      </c>
    </row>
    <row r="15" spans="1:21" x14ac:dyDescent="0.25">
      <c r="A15" s="60"/>
      <c r="B15" s="64">
        <f t="shared" si="6"/>
        <v>0</v>
      </c>
      <c r="C15" s="65">
        <f t="shared" si="1"/>
        <v>0</v>
      </c>
      <c r="D15" s="41">
        <v>18</v>
      </c>
      <c r="E15" s="42">
        <f t="shared" si="4"/>
        <v>113.79707953562975</v>
      </c>
      <c r="F15" s="66">
        <f t="shared" si="5"/>
        <v>0</v>
      </c>
      <c r="G15" s="67">
        <f t="shared" si="5"/>
        <v>3.5985796240792616</v>
      </c>
      <c r="H15" s="67">
        <f t="shared" si="2"/>
        <v>5.089160109652366</v>
      </c>
      <c r="I15" s="67">
        <f t="shared" si="2"/>
        <v>6.2329227439873929</v>
      </c>
      <c r="J15" s="67">
        <f t="shared" si="2"/>
        <v>7.1971592481585231</v>
      </c>
      <c r="K15" s="67">
        <f t="shared" si="2"/>
        <v>8.0466686618868692</v>
      </c>
      <c r="L15" s="67">
        <f t="shared" si="2"/>
        <v>8.8146838777706975</v>
      </c>
      <c r="M15" s="67">
        <f t="shared" si="2"/>
        <v>9.5209467583780292</v>
      </c>
      <c r="N15" s="67">
        <f t="shared" si="2"/>
        <v>10.178320219304732</v>
      </c>
      <c r="O15" s="67">
        <f t="shared" si="2"/>
        <v>10.795738872237786</v>
      </c>
      <c r="P15" s="67">
        <f t="shared" si="2"/>
        <v>11.379707953562974</v>
      </c>
      <c r="Q15" s="67">
        <f t="shared" si="2"/>
        <v>11.935138391289096</v>
      </c>
      <c r="R15" s="67">
        <f t="shared" si="2"/>
        <v>12.465845487974786</v>
      </c>
      <c r="S15" s="67">
        <f t="shared" si="2"/>
        <v>12.974863353457708</v>
      </c>
      <c r="T15" s="67">
        <f t="shared" si="2"/>
        <v>13.464652032330363</v>
      </c>
      <c r="U15" s="68">
        <f t="shared" si="3"/>
        <v>45.72</v>
      </c>
    </row>
    <row r="16" spans="1:21" x14ac:dyDescent="0.25">
      <c r="A16" s="60"/>
      <c r="B16" s="64">
        <f>C15</f>
        <v>0</v>
      </c>
      <c r="C16" s="65">
        <f t="shared" si="1"/>
        <v>0</v>
      </c>
      <c r="D16" s="41">
        <v>24</v>
      </c>
      <c r="E16" s="42">
        <f t="shared" si="4"/>
        <v>245.07616785582186</v>
      </c>
      <c r="F16" s="66">
        <f t="shared" si="5"/>
        <v>0</v>
      </c>
      <c r="G16" s="67">
        <f t="shared" si="5"/>
        <v>7.7499889065014127</v>
      </c>
      <c r="H16" s="67">
        <f t="shared" si="2"/>
        <v>10.960139419815331</v>
      </c>
      <c r="I16" s="67">
        <f t="shared" si="2"/>
        <v>13.423374544155614</v>
      </c>
      <c r="J16" s="67">
        <f t="shared" si="2"/>
        <v>15.499977813002825</v>
      </c>
      <c r="K16" s="67">
        <f t="shared" si="2"/>
        <v>17.329502019806423</v>
      </c>
      <c r="L16" s="67">
        <f t="shared" si="2"/>
        <v>18.983518333158631</v>
      </c>
      <c r="M16" s="67">
        <f t="shared" si="2"/>
        <v>20.504543310112147</v>
      </c>
      <c r="N16" s="67">
        <f t="shared" si="2"/>
        <v>21.920278839630662</v>
      </c>
      <c r="O16" s="67">
        <f t="shared" si="2"/>
        <v>23.24996671950424</v>
      </c>
      <c r="P16" s="67">
        <f t="shared" si="2"/>
        <v>24.507616785582183</v>
      </c>
      <c r="Q16" s="67">
        <f t="shared" si="2"/>
        <v>25.703805332281924</v>
      </c>
      <c r="R16" s="67">
        <f t="shared" si="2"/>
        <v>26.846749088311228</v>
      </c>
      <c r="S16" s="67">
        <f t="shared" si="2"/>
        <v>27.942982386667943</v>
      </c>
      <c r="T16" s="67">
        <f t="shared" si="2"/>
        <v>28.997803239427114</v>
      </c>
      <c r="U16" s="68">
        <f t="shared" si="3"/>
        <v>60.96</v>
      </c>
    </row>
    <row r="17" spans="1:21" x14ac:dyDescent="0.25">
      <c r="A17" s="60"/>
      <c r="B17" s="64">
        <f>C16</f>
        <v>0</v>
      </c>
      <c r="C17" s="65">
        <f t="shared" si="1"/>
        <v>0</v>
      </c>
      <c r="D17" s="41">
        <v>30</v>
      </c>
      <c r="E17" s="42">
        <f t="shared" si="4"/>
        <v>444.35265785320064</v>
      </c>
      <c r="F17" s="66">
        <f t="shared" si="5"/>
        <v>0</v>
      </c>
      <c r="G17" s="67">
        <f t="shared" si="5"/>
        <v>14.051664831656199</v>
      </c>
      <c r="H17" s="67">
        <f t="shared" si="2"/>
        <v>19.872054978849249</v>
      </c>
      <c r="I17" s="67">
        <f t="shared" si="2"/>
        <v>24.338197419357307</v>
      </c>
      <c r="J17" s="67">
        <f t="shared" si="2"/>
        <v>28.103329663312397</v>
      </c>
      <c r="K17" s="67">
        <f t="shared" si="2"/>
        <v>31.420477760626397</v>
      </c>
      <c r="L17" s="67">
        <f t="shared" si="2"/>
        <v>34.419408874168973</v>
      </c>
      <c r="M17" s="67">
        <f t="shared" si="2"/>
        <v>37.177210650994581</v>
      </c>
      <c r="N17" s="67">
        <f t="shared" si="2"/>
        <v>39.744109957698498</v>
      </c>
      <c r="O17" s="67">
        <f t="shared" si="2"/>
        <v>42.154994494968591</v>
      </c>
      <c r="P17" s="67">
        <f t="shared" si="2"/>
        <v>44.435265785320063</v>
      </c>
      <c r="Q17" s="67">
        <f t="shared" si="2"/>
        <v>46.604099926436085</v>
      </c>
      <c r="R17" s="67">
        <f t="shared" si="2"/>
        <v>48.676394838714614</v>
      </c>
      <c r="S17" s="67">
        <f t="shared" si="2"/>
        <v>50.663998056170492</v>
      </c>
      <c r="T17" s="67">
        <f t="shared" si="2"/>
        <v>52.576515513838025</v>
      </c>
      <c r="U17" s="68">
        <f t="shared" si="3"/>
        <v>76.2</v>
      </c>
    </row>
    <row r="18" spans="1:21" x14ac:dyDescent="0.25">
      <c r="A18" s="60"/>
      <c r="B18" s="64">
        <f t="shared" si="6"/>
        <v>0</v>
      </c>
      <c r="C18" s="65">
        <f t="shared" si="1"/>
        <v>0</v>
      </c>
      <c r="D18" s="41">
        <v>36</v>
      </c>
      <c r="E18" s="42">
        <f t="shared" si="4"/>
        <v>722.56641506307017</v>
      </c>
      <c r="F18" s="66">
        <f t="shared" si="5"/>
        <v>0</v>
      </c>
      <c r="G18" s="67">
        <f t="shared" si="5"/>
        <v>22.849556323418991</v>
      </c>
      <c r="H18" s="67">
        <f t="shared" si="2"/>
        <v>32.314152446787062</v>
      </c>
      <c r="I18" s="67">
        <f t="shared" si="2"/>
        <v>39.576592482568415</v>
      </c>
      <c r="J18" s="67">
        <f t="shared" si="2"/>
        <v>45.699112646837982</v>
      </c>
      <c r="K18" s="67">
        <f t="shared" si="2"/>
        <v>51.093161194875037</v>
      </c>
      <c r="L18" s="67">
        <f t="shared" si="2"/>
        <v>55.969753841361332</v>
      </c>
      <c r="M18" s="67">
        <f t="shared" si="2"/>
        <v>60.45424359993001</v>
      </c>
      <c r="N18" s="67">
        <f t="shared" si="2"/>
        <v>64.628304893574125</v>
      </c>
      <c r="O18" s="67">
        <f t="shared" si="2"/>
        <v>68.548668970256983</v>
      </c>
      <c r="P18" s="67">
        <f t="shared" si="2"/>
        <v>72.25664150630702</v>
      </c>
      <c r="Q18" s="67">
        <f t="shared" si="2"/>
        <v>75.783404950873418</v>
      </c>
      <c r="R18" s="67">
        <f t="shared" si="2"/>
        <v>79.15318496513683</v>
      </c>
      <c r="S18" s="67">
        <f t="shared" si="2"/>
        <v>82.385246945689616</v>
      </c>
      <c r="T18" s="67">
        <f t="shared" si="2"/>
        <v>85.495211202027903</v>
      </c>
      <c r="U18" s="68">
        <f t="shared" si="3"/>
        <v>91.44</v>
      </c>
    </row>
    <row r="19" spans="1:21" x14ac:dyDescent="0.25">
      <c r="A19" s="69"/>
      <c r="B19" s="69"/>
      <c r="C19" s="69"/>
      <c r="D19" s="69"/>
      <c r="E19" s="69"/>
      <c r="F19" s="68"/>
    </row>
    <row r="20" spans="1:21" x14ac:dyDescent="0.25">
      <c r="A20" s="37"/>
      <c r="B20" s="29" t="s">
        <v>92</v>
      </c>
      <c r="C20" s="70" t="e">
        <f>VLOOKUP('User Interface'!C21,B9:D18,3)</f>
        <v>#DIV/0!</v>
      </c>
      <c r="D20" s="37"/>
      <c r="E20" s="37"/>
      <c r="F20" s="68"/>
      <c r="Q20" s="71" t="s">
        <v>93</v>
      </c>
      <c r="R20" s="44" t="s">
        <v>94</v>
      </c>
      <c r="S20" s="37"/>
    </row>
    <row r="21" spans="1:21" x14ac:dyDescent="0.25">
      <c r="B21" s="29" t="s">
        <v>95</v>
      </c>
      <c r="C21" s="70" t="e">
        <f>IF('User Interface'!C21&gt;C18,"Exceeds Pipe Capacity",C20)</f>
        <v>#DIV/0!</v>
      </c>
      <c r="Q21" s="72" t="s">
        <v>96</v>
      </c>
      <c r="R21" s="44" t="s">
        <v>97</v>
      </c>
      <c r="S21" s="37"/>
    </row>
    <row r="24" spans="1:21" x14ac:dyDescent="0.25">
      <c r="I24" s="33"/>
    </row>
  </sheetData>
  <sheetProtection algorithmName="SHA-512" hashValue="Ev/UYj5JAKS629uFH4DtHHYaIXo51cYFseuoaoYyqpVCMS/19q2Q/47D6Lon68ytweOHZVOZH9bSh1cPJw5YRA==" saltValue="mwuMOXXt/GvtV4J8r5px0A==" spinCount="100000" sheet="1" selectLockedCells="1" selectUnlockedCells="1"/>
  <mergeCells count="2">
    <mergeCell ref="D2:U2"/>
    <mergeCell ref="B7:C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5DCED-1952-4E03-B0CA-1C49900925F0}">
  <sheetPr codeName="Sheet4"/>
  <dimension ref="B2:S101"/>
  <sheetViews>
    <sheetView workbookViewId="0">
      <selection sqref="A1:G1"/>
    </sheetView>
  </sheetViews>
  <sheetFormatPr defaultRowHeight="15" x14ac:dyDescent="0.25"/>
  <cols>
    <col min="1" max="1" width="9.140625" style="29"/>
    <col min="2" max="2" width="10" style="29" customWidth="1"/>
    <col min="3" max="3" width="9" style="29" bestFit="1" customWidth="1"/>
    <col min="4" max="4" width="9.7109375" style="29" customWidth="1"/>
    <col min="5" max="16384" width="9.140625" style="29"/>
  </cols>
  <sheetData>
    <row r="2" spans="2:19" x14ac:dyDescent="0.25">
      <c r="B2" s="73" t="s">
        <v>3</v>
      </c>
      <c r="E2" s="73" t="s">
        <v>4</v>
      </c>
    </row>
    <row r="3" spans="2:19" x14ac:dyDescent="0.25">
      <c r="B3" s="74" t="s">
        <v>11</v>
      </c>
      <c r="E3" s="29" t="s">
        <v>11</v>
      </c>
    </row>
    <row r="4" spans="2:19" x14ac:dyDescent="0.25">
      <c r="B4" s="29" t="s">
        <v>8</v>
      </c>
      <c r="E4" s="29" t="s">
        <v>9</v>
      </c>
    </row>
    <row r="5" spans="2:19" x14ac:dyDescent="0.25">
      <c r="B5" s="29" t="s">
        <v>13</v>
      </c>
      <c r="E5" s="29" t="s">
        <v>14</v>
      </c>
    </row>
    <row r="7" spans="2:19" ht="15.75" thickBot="1" x14ac:dyDescent="0.3"/>
    <row r="8" spans="2:19" ht="28.5" customHeight="1" thickBot="1" x14ac:dyDescent="0.3">
      <c r="B8" s="151" t="s">
        <v>98</v>
      </c>
      <c r="C8" s="152"/>
      <c r="D8" s="153"/>
      <c r="H8" s="148" t="s">
        <v>99</v>
      </c>
      <c r="I8" s="149"/>
      <c r="J8" s="149"/>
      <c r="K8" s="149"/>
      <c r="L8" s="149"/>
      <c r="M8" s="149"/>
      <c r="N8" s="149"/>
      <c r="O8" s="149"/>
      <c r="P8" s="149"/>
      <c r="Q8" s="149"/>
      <c r="R8" s="149"/>
      <c r="S8" s="150"/>
    </row>
    <row r="9" spans="2:19" ht="90" thickBot="1" x14ac:dyDescent="0.3">
      <c r="B9" s="75" t="s">
        <v>100</v>
      </c>
      <c r="C9" s="75" t="s">
        <v>74</v>
      </c>
      <c r="D9" s="75" t="s">
        <v>101</v>
      </c>
      <c r="H9" s="76" t="s">
        <v>102</v>
      </c>
      <c r="I9" s="77" t="s">
        <v>103</v>
      </c>
      <c r="J9" s="77" t="s">
        <v>104</v>
      </c>
      <c r="K9" s="77" t="s">
        <v>105</v>
      </c>
      <c r="L9" s="77" t="s">
        <v>106</v>
      </c>
      <c r="M9" s="78" t="s">
        <v>107</v>
      </c>
      <c r="N9" s="79" t="s">
        <v>108</v>
      </c>
      <c r="O9" s="77" t="s">
        <v>109</v>
      </c>
      <c r="P9" s="77" t="s">
        <v>110</v>
      </c>
      <c r="Q9" s="77" t="s">
        <v>111</v>
      </c>
      <c r="R9" s="77" t="s">
        <v>112</v>
      </c>
      <c r="S9" s="80" t="s">
        <v>113</v>
      </c>
    </row>
    <row r="10" spans="2:19" x14ac:dyDescent="0.25">
      <c r="B10" s="81" t="e">
        <f>'User Interface'!C21</f>
        <v>#DIV/0!</v>
      </c>
      <c r="C10" s="82">
        <v>1</v>
      </c>
      <c r="D10" s="83" t="e">
        <f>IF(C10/12&gt;=0.4,$B$10/(0.94*SQRT(C10/12)),$B$10/(2.48*C10/12^1.5))</f>
        <v>#DIV/0!</v>
      </c>
      <c r="H10" s="84">
        <f>'User Interface'!C27</f>
        <v>0</v>
      </c>
      <c r="I10" s="84" t="e">
        <f>'User Interface'!C21</f>
        <v>#DIV/0!</v>
      </c>
      <c r="J10" s="84">
        <f>'User Interface'!C28</f>
        <v>0</v>
      </c>
      <c r="K10" s="85">
        <v>1.2E-2</v>
      </c>
      <c r="L10" s="84">
        <f>'User Interface'!C31</f>
        <v>0</v>
      </c>
      <c r="M10" s="86">
        <f>'User Interface'!C29/100</f>
        <v>0</v>
      </c>
      <c r="N10" s="87" t="e">
        <f>((0.6*I10^0.42*J10^0.3)/(K10*H10)^0.6)/(1-M10)</f>
        <v>#DIV/0!</v>
      </c>
      <c r="O10" s="88" t="e">
        <f>((K10*I10)/(0.56*H10^1.67*J10^0.5))^0.375</f>
        <v>#DIV/0!</v>
      </c>
      <c r="P10" s="89" t="e">
        <f>H10*O10</f>
        <v>#DIV/0!</v>
      </c>
      <c r="Q10" s="84" t="e">
        <f>S10*$I$10</f>
        <v>#DIV/0!</v>
      </c>
      <c r="R10" s="84" t="e">
        <f>$I$10-Q10</f>
        <v>#DIV/0!</v>
      </c>
      <c r="S10" s="90" t="e">
        <f>IF(L10&lt;$N$10,1-(1-(L10/$N$10))^1.8,1)</f>
        <v>#DIV/0!</v>
      </c>
    </row>
    <row r="11" spans="2:19" x14ac:dyDescent="0.25">
      <c r="B11" s="91"/>
      <c r="C11" s="82">
        <v>2</v>
      </c>
      <c r="D11" s="83" t="e">
        <f t="shared" ref="D11:D15" si="0">IF(C11/12&gt;=0.4,$B$10/(0.94*SQRT(C11/12)),$B$10/(2.48*C11/12^1.5))</f>
        <v>#DIV/0!</v>
      </c>
      <c r="H11" s="92"/>
      <c r="I11" s="92"/>
      <c r="J11" s="93"/>
      <c r="K11" s="93"/>
      <c r="L11" s="94">
        <f>L10+1</f>
        <v>1</v>
      </c>
      <c r="M11" s="93" t="s">
        <v>114</v>
      </c>
      <c r="N11" s="93"/>
      <c r="O11" s="91"/>
      <c r="P11" s="91"/>
      <c r="Q11" s="95" t="e">
        <f t="shared" ref="Q11:Q74" si="1">S11*$I$10</f>
        <v>#DIV/0!</v>
      </c>
      <c r="R11" s="95" t="e">
        <f t="shared" ref="R11:R74" si="2">$I$10-Q11</f>
        <v>#DIV/0!</v>
      </c>
      <c r="S11" s="96" t="e">
        <f t="shared" ref="S11:S74" si="3">IF(L11&lt;$N$10,1-(1-(L11/$N$10))^1.8,1)</f>
        <v>#DIV/0!</v>
      </c>
    </row>
    <row r="12" spans="2:19" x14ac:dyDescent="0.25">
      <c r="B12" s="91"/>
      <c r="C12" s="82">
        <v>3</v>
      </c>
      <c r="D12" s="83" t="e">
        <f t="shared" si="0"/>
        <v>#DIV/0!</v>
      </c>
      <c r="H12" s="92"/>
      <c r="I12" s="92"/>
      <c r="J12" s="93"/>
      <c r="K12" s="93"/>
      <c r="L12" s="94">
        <f t="shared" ref="L12:L75" si="4">L11+1</f>
        <v>2</v>
      </c>
      <c r="M12" s="93"/>
      <c r="N12" s="93"/>
      <c r="O12" s="91"/>
      <c r="P12" s="91"/>
      <c r="Q12" s="95" t="e">
        <f t="shared" si="1"/>
        <v>#DIV/0!</v>
      </c>
      <c r="R12" s="95" t="e">
        <f t="shared" si="2"/>
        <v>#DIV/0!</v>
      </c>
      <c r="S12" s="96" t="e">
        <f t="shared" si="3"/>
        <v>#DIV/0!</v>
      </c>
    </row>
    <row r="13" spans="2:19" x14ac:dyDescent="0.25">
      <c r="B13" s="91"/>
      <c r="C13" s="82">
        <v>4</v>
      </c>
      <c r="D13" s="83" t="e">
        <f t="shared" si="0"/>
        <v>#DIV/0!</v>
      </c>
      <c r="H13" s="92"/>
      <c r="I13" s="92"/>
      <c r="J13" s="93"/>
      <c r="K13" s="93"/>
      <c r="L13" s="94">
        <f t="shared" si="4"/>
        <v>3</v>
      </c>
      <c r="M13" s="93"/>
      <c r="N13" s="93"/>
      <c r="O13" s="91"/>
      <c r="P13" s="91"/>
      <c r="Q13" s="95" t="e">
        <f t="shared" si="1"/>
        <v>#DIV/0!</v>
      </c>
      <c r="R13" s="95" t="e">
        <f t="shared" si="2"/>
        <v>#DIV/0!</v>
      </c>
      <c r="S13" s="96" t="e">
        <f t="shared" si="3"/>
        <v>#DIV/0!</v>
      </c>
    </row>
    <row r="14" spans="2:19" x14ac:dyDescent="0.25">
      <c r="B14" s="91"/>
      <c r="C14" s="82">
        <v>5</v>
      </c>
      <c r="D14" s="83" t="e">
        <f t="shared" si="0"/>
        <v>#DIV/0!</v>
      </c>
      <c r="H14" s="92"/>
      <c r="I14" s="92"/>
      <c r="J14" s="93"/>
      <c r="K14" s="93"/>
      <c r="L14" s="94">
        <f t="shared" si="4"/>
        <v>4</v>
      </c>
      <c r="M14" s="93"/>
      <c r="N14" s="93"/>
      <c r="O14" s="91"/>
      <c r="P14" s="91"/>
      <c r="Q14" s="95" t="e">
        <f t="shared" si="1"/>
        <v>#DIV/0!</v>
      </c>
      <c r="R14" s="95" t="e">
        <f t="shared" si="2"/>
        <v>#DIV/0!</v>
      </c>
      <c r="S14" s="96" t="e">
        <f t="shared" si="3"/>
        <v>#DIV/0!</v>
      </c>
    </row>
    <row r="15" spans="2:19" x14ac:dyDescent="0.25">
      <c r="B15" s="91"/>
      <c r="C15" s="82">
        <v>6</v>
      </c>
      <c r="D15" s="83" t="e">
        <f t="shared" si="0"/>
        <v>#DIV/0!</v>
      </c>
      <c r="H15" s="91"/>
      <c r="I15" s="91"/>
      <c r="J15" s="91"/>
      <c r="K15" s="91"/>
      <c r="L15" s="94">
        <f t="shared" si="4"/>
        <v>5</v>
      </c>
      <c r="M15" s="91"/>
      <c r="N15" s="91"/>
      <c r="O15" s="91"/>
      <c r="P15" s="91"/>
      <c r="Q15" s="95" t="e">
        <f t="shared" si="1"/>
        <v>#DIV/0!</v>
      </c>
      <c r="R15" s="95" t="e">
        <f t="shared" si="2"/>
        <v>#DIV/0!</v>
      </c>
      <c r="S15" s="96" t="e">
        <f t="shared" si="3"/>
        <v>#DIV/0!</v>
      </c>
    </row>
    <row r="16" spans="2:19" x14ac:dyDescent="0.25">
      <c r="H16" s="91"/>
      <c r="I16" s="91"/>
      <c r="J16" s="91"/>
      <c r="K16" s="91"/>
      <c r="L16" s="94">
        <f t="shared" si="4"/>
        <v>6</v>
      </c>
      <c r="M16" s="91"/>
      <c r="N16" s="91"/>
      <c r="O16" s="91"/>
      <c r="P16" s="91"/>
      <c r="Q16" s="95" t="e">
        <f t="shared" si="1"/>
        <v>#DIV/0!</v>
      </c>
      <c r="R16" s="95" t="e">
        <f t="shared" si="2"/>
        <v>#DIV/0!</v>
      </c>
      <c r="S16" s="96" t="e">
        <f t="shared" si="3"/>
        <v>#DIV/0!</v>
      </c>
    </row>
    <row r="17" spans="2:19" x14ac:dyDescent="0.25">
      <c r="B17" s="154" t="s">
        <v>118</v>
      </c>
      <c r="C17" s="154"/>
      <c r="D17" s="89" t="e">
        <f>LOOKUP('User Interface'!C30,C10:C15,'Inlet Calcs'!D10:D15)/(1-M10)</f>
        <v>#N/A</v>
      </c>
      <c r="H17" s="91"/>
      <c r="I17" s="91"/>
      <c r="J17" s="91"/>
      <c r="K17" s="91"/>
      <c r="L17" s="94">
        <f t="shared" si="4"/>
        <v>7</v>
      </c>
      <c r="M17" s="91"/>
      <c r="N17" s="91"/>
      <c r="O17" s="91"/>
      <c r="P17" s="91"/>
      <c r="Q17" s="95" t="e">
        <f t="shared" si="1"/>
        <v>#DIV/0!</v>
      </c>
      <c r="R17" s="95" t="e">
        <f t="shared" si="2"/>
        <v>#DIV/0!</v>
      </c>
      <c r="S17" s="96" t="e">
        <f t="shared" si="3"/>
        <v>#DIV/0!</v>
      </c>
    </row>
    <row r="18" spans="2:19" x14ac:dyDescent="0.25">
      <c r="B18" s="97"/>
      <c r="H18" s="91"/>
      <c r="I18" s="91"/>
      <c r="J18" s="91"/>
      <c r="K18" s="91"/>
      <c r="L18" s="94">
        <f t="shared" si="4"/>
        <v>8</v>
      </c>
      <c r="M18" s="91"/>
      <c r="N18" s="91"/>
      <c r="O18" s="91"/>
      <c r="P18" s="91"/>
      <c r="Q18" s="95" t="e">
        <f t="shared" si="1"/>
        <v>#DIV/0!</v>
      </c>
      <c r="R18" s="95" t="e">
        <f t="shared" si="2"/>
        <v>#DIV/0!</v>
      </c>
      <c r="S18" s="96" t="e">
        <f t="shared" si="3"/>
        <v>#DIV/0!</v>
      </c>
    </row>
    <row r="19" spans="2:19" x14ac:dyDescent="0.25">
      <c r="B19" s="98"/>
      <c r="C19" s="98"/>
      <c r="D19" s="98"/>
      <c r="E19" s="98"/>
      <c r="F19" s="98"/>
      <c r="H19" s="91"/>
      <c r="I19" s="91"/>
      <c r="J19" s="91"/>
      <c r="K19" s="91"/>
      <c r="L19" s="94">
        <f t="shared" si="4"/>
        <v>9</v>
      </c>
      <c r="M19" s="91"/>
      <c r="N19" s="91"/>
      <c r="O19" s="91"/>
      <c r="P19" s="91"/>
      <c r="Q19" s="95" t="e">
        <f t="shared" si="1"/>
        <v>#DIV/0!</v>
      </c>
      <c r="R19" s="95" t="e">
        <f t="shared" si="2"/>
        <v>#DIV/0!</v>
      </c>
      <c r="S19" s="96" t="e">
        <f t="shared" si="3"/>
        <v>#DIV/0!</v>
      </c>
    </row>
    <row r="20" spans="2:19" x14ac:dyDescent="0.25">
      <c r="B20" s="98"/>
      <c r="C20" s="98"/>
      <c r="D20" s="98"/>
      <c r="E20" s="98"/>
      <c r="F20" s="98"/>
      <c r="H20" s="91"/>
      <c r="I20" s="91"/>
      <c r="J20" s="91"/>
      <c r="K20" s="91"/>
      <c r="L20" s="94">
        <f t="shared" si="4"/>
        <v>10</v>
      </c>
      <c r="M20" s="91"/>
      <c r="N20" s="91"/>
      <c r="O20" s="91"/>
      <c r="P20" s="91"/>
      <c r="Q20" s="95" t="e">
        <f t="shared" si="1"/>
        <v>#DIV/0!</v>
      </c>
      <c r="R20" s="95" t="e">
        <f t="shared" si="2"/>
        <v>#DIV/0!</v>
      </c>
      <c r="S20" s="96" t="e">
        <f t="shared" si="3"/>
        <v>#DIV/0!</v>
      </c>
    </row>
    <row r="21" spans="2:19" x14ac:dyDescent="0.25">
      <c r="B21" s="98"/>
      <c r="C21" s="98"/>
      <c r="D21" s="98"/>
      <c r="E21" s="98"/>
      <c r="F21" s="98"/>
      <c r="H21" s="91"/>
      <c r="I21" s="91"/>
      <c r="J21" s="91"/>
      <c r="K21" s="91"/>
      <c r="L21" s="94">
        <f t="shared" si="4"/>
        <v>11</v>
      </c>
      <c r="M21" s="91"/>
      <c r="N21" s="91"/>
      <c r="O21" s="91"/>
      <c r="P21" s="91"/>
      <c r="Q21" s="95" t="e">
        <f t="shared" si="1"/>
        <v>#DIV/0!</v>
      </c>
      <c r="R21" s="95" t="e">
        <f t="shared" si="2"/>
        <v>#DIV/0!</v>
      </c>
      <c r="S21" s="96" t="e">
        <f t="shared" si="3"/>
        <v>#DIV/0!</v>
      </c>
    </row>
    <row r="22" spans="2:19" x14ac:dyDescent="0.25">
      <c r="B22" s="98"/>
      <c r="C22" s="98"/>
      <c r="D22" s="98"/>
      <c r="E22" s="98"/>
      <c r="F22" s="98"/>
      <c r="H22" s="91"/>
      <c r="I22" s="91"/>
      <c r="J22" s="91"/>
      <c r="K22" s="91"/>
      <c r="L22" s="94">
        <f t="shared" si="4"/>
        <v>12</v>
      </c>
      <c r="M22" s="91"/>
      <c r="N22" s="91"/>
      <c r="O22" s="91"/>
      <c r="P22" s="91"/>
      <c r="Q22" s="95" t="e">
        <f t="shared" si="1"/>
        <v>#DIV/0!</v>
      </c>
      <c r="R22" s="95" t="e">
        <f t="shared" si="2"/>
        <v>#DIV/0!</v>
      </c>
      <c r="S22" s="96" t="e">
        <f t="shared" si="3"/>
        <v>#DIV/0!</v>
      </c>
    </row>
    <row r="23" spans="2:19" x14ac:dyDescent="0.25">
      <c r="B23" s="98"/>
      <c r="C23" s="98"/>
      <c r="D23" s="98"/>
      <c r="E23" s="98"/>
      <c r="F23" s="98"/>
      <c r="H23" s="91"/>
      <c r="I23" s="91"/>
      <c r="J23" s="91"/>
      <c r="K23" s="91"/>
      <c r="L23" s="94">
        <f t="shared" si="4"/>
        <v>13</v>
      </c>
      <c r="M23" s="91"/>
      <c r="N23" s="91"/>
      <c r="O23" s="91"/>
      <c r="P23" s="91"/>
      <c r="Q23" s="95" t="e">
        <f t="shared" si="1"/>
        <v>#DIV/0!</v>
      </c>
      <c r="R23" s="95" t="e">
        <f t="shared" si="2"/>
        <v>#DIV/0!</v>
      </c>
      <c r="S23" s="96" t="e">
        <f t="shared" si="3"/>
        <v>#DIV/0!</v>
      </c>
    </row>
    <row r="24" spans="2:19" x14ac:dyDescent="0.25">
      <c r="B24" s="98"/>
      <c r="C24" s="98"/>
      <c r="D24" s="98"/>
      <c r="E24" s="98"/>
      <c r="F24" s="98"/>
      <c r="H24" s="91"/>
      <c r="I24" s="91"/>
      <c r="J24" s="91"/>
      <c r="K24" s="91"/>
      <c r="L24" s="94">
        <f t="shared" si="4"/>
        <v>14</v>
      </c>
      <c r="M24" s="91"/>
      <c r="N24" s="91"/>
      <c r="O24" s="91"/>
      <c r="P24" s="91"/>
      <c r="Q24" s="95" t="e">
        <f t="shared" si="1"/>
        <v>#DIV/0!</v>
      </c>
      <c r="R24" s="95" t="e">
        <f t="shared" si="2"/>
        <v>#DIV/0!</v>
      </c>
      <c r="S24" s="96" t="e">
        <f t="shared" si="3"/>
        <v>#DIV/0!</v>
      </c>
    </row>
    <row r="25" spans="2:19" x14ac:dyDescent="0.25">
      <c r="B25" s="98"/>
      <c r="C25" s="98"/>
      <c r="D25" s="98"/>
      <c r="E25" s="98"/>
      <c r="F25" s="98"/>
      <c r="H25" s="91"/>
      <c r="I25" s="91"/>
      <c r="J25" s="91"/>
      <c r="K25" s="91"/>
      <c r="L25" s="94">
        <f t="shared" si="4"/>
        <v>15</v>
      </c>
      <c r="M25" s="91"/>
      <c r="N25" s="91"/>
      <c r="O25" s="91"/>
      <c r="P25" s="91"/>
      <c r="Q25" s="95" t="e">
        <f t="shared" si="1"/>
        <v>#DIV/0!</v>
      </c>
      <c r="R25" s="95" t="e">
        <f t="shared" si="2"/>
        <v>#DIV/0!</v>
      </c>
      <c r="S25" s="96" t="e">
        <f t="shared" si="3"/>
        <v>#DIV/0!</v>
      </c>
    </row>
    <row r="26" spans="2:19" x14ac:dyDescent="0.25">
      <c r="B26" s="98"/>
      <c r="C26" s="98"/>
      <c r="D26" s="98"/>
      <c r="E26" s="98"/>
      <c r="F26" s="98"/>
      <c r="H26" s="91"/>
      <c r="I26" s="91"/>
      <c r="J26" s="91"/>
      <c r="K26" s="91"/>
      <c r="L26" s="94">
        <f t="shared" si="4"/>
        <v>16</v>
      </c>
      <c r="M26" s="91"/>
      <c r="N26" s="91"/>
      <c r="O26" s="91"/>
      <c r="P26" s="91"/>
      <c r="Q26" s="95" t="e">
        <f t="shared" si="1"/>
        <v>#DIV/0!</v>
      </c>
      <c r="R26" s="95" t="e">
        <f t="shared" si="2"/>
        <v>#DIV/0!</v>
      </c>
      <c r="S26" s="96" t="e">
        <f t="shared" si="3"/>
        <v>#DIV/0!</v>
      </c>
    </row>
    <row r="27" spans="2:19" x14ac:dyDescent="0.25">
      <c r="B27" s="98"/>
      <c r="C27" s="98"/>
      <c r="D27" s="98"/>
      <c r="E27" s="98"/>
      <c r="F27" s="98"/>
      <c r="H27" s="91"/>
      <c r="I27" s="91"/>
      <c r="J27" s="91"/>
      <c r="K27" s="91"/>
      <c r="L27" s="94">
        <f t="shared" si="4"/>
        <v>17</v>
      </c>
      <c r="M27" s="91"/>
      <c r="N27" s="91"/>
      <c r="O27" s="91"/>
      <c r="P27" s="91"/>
      <c r="Q27" s="95" t="e">
        <f t="shared" si="1"/>
        <v>#DIV/0!</v>
      </c>
      <c r="R27" s="95" t="e">
        <f t="shared" si="2"/>
        <v>#DIV/0!</v>
      </c>
      <c r="S27" s="96" t="e">
        <f t="shared" si="3"/>
        <v>#DIV/0!</v>
      </c>
    </row>
    <row r="28" spans="2:19" x14ac:dyDescent="0.25">
      <c r="B28" s="98"/>
      <c r="C28" s="98"/>
      <c r="D28" s="98"/>
      <c r="E28" s="98"/>
      <c r="F28" s="98"/>
      <c r="H28" s="91"/>
      <c r="I28" s="91"/>
      <c r="J28" s="91"/>
      <c r="K28" s="91"/>
      <c r="L28" s="94">
        <f t="shared" si="4"/>
        <v>18</v>
      </c>
      <c r="M28" s="91"/>
      <c r="N28" s="91"/>
      <c r="O28" s="91"/>
      <c r="P28" s="91"/>
      <c r="Q28" s="95" t="e">
        <f t="shared" si="1"/>
        <v>#DIV/0!</v>
      </c>
      <c r="R28" s="95" t="e">
        <f t="shared" si="2"/>
        <v>#DIV/0!</v>
      </c>
      <c r="S28" s="96" t="e">
        <f t="shared" si="3"/>
        <v>#DIV/0!</v>
      </c>
    </row>
    <row r="29" spans="2:19" x14ac:dyDescent="0.25">
      <c r="B29" s="98"/>
      <c r="C29" s="98"/>
      <c r="D29" s="98"/>
      <c r="E29" s="98"/>
      <c r="F29" s="98"/>
      <c r="H29" s="91"/>
      <c r="I29" s="91"/>
      <c r="J29" s="91"/>
      <c r="K29" s="91"/>
      <c r="L29" s="94">
        <f t="shared" si="4"/>
        <v>19</v>
      </c>
      <c r="M29" s="91"/>
      <c r="N29" s="91"/>
      <c r="O29" s="91"/>
      <c r="P29" s="91"/>
      <c r="Q29" s="95" t="e">
        <f t="shared" si="1"/>
        <v>#DIV/0!</v>
      </c>
      <c r="R29" s="95" t="e">
        <f t="shared" si="2"/>
        <v>#DIV/0!</v>
      </c>
      <c r="S29" s="96" t="e">
        <f t="shared" si="3"/>
        <v>#DIV/0!</v>
      </c>
    </row>
    <row r="30" spans="2:19" x14ac:dyDescent="0.25">
      <c r="B30" s="98"/>
      <c r="C30" s="98"/>
      <c r="D30" s="98"/>
      <c r="E30" s="98"/>
      <c r="F30" s="98"/>
      <c r="H30" s="91"/>
      <c r="I30" s="91"/>
      <c r="J30" s="91"/>
      <c r="K30" s="91"/>
      <c r="L30" s="94">
        <f t="shared" si="4"/>
        <v>20</v>
      </c>
      <c r="M30" s="91"/>
      <c r="N30" s="91"/>
      <c r="O30" s="91"/>
      <c r="P30" s="91"/>
      <c r="Q30" s="95" t="e">
        <f t="shared" si="1"/>
        <v>#DIV/0!</v>
      </c>
      <c r="R30" s="95" t="e">
        <f t="shared" si="2"/>
        <v>#DIV/0!</v>
      </c>
      <c r="S30" s="96" t="e">
        <f t="shared" si="3"/>
        <v>#DIV/0!</v>
      </c>
    </row>
    <row r="31" spans="2:19" x14ac:dyDescent="0.25">
      <c r="B31" s="98"/>
      <c r="C31" s="98"/>
      <c r="D31" s="98"/>
      <c r="E31" s="98"/>
      <c r="F31" s="98"/>
      <c r="H31" s="91"/>
      <c r="I31" s="91"/>
      <c r="J31" s="91"/>
      <c r="K31" s="91"/>
      <c r="L31" s="94">
        <f t="shared" si="4"/>
        <v>21</v>
      </c>
      <c r="M31" s="91"/>
      <c r="N31" s="91"/>
      <c r="O31" s="91"/>
      <c r="P31" s="91"/>
      <c r="Q31" s="95" t="e">
        <f t="shared" si="1"/>
        <v>#DIV/0!</v>
      </c>
      <c r="R31" s="95" t="e">
        <f t="shared" si="2"/>
        <v>#DIV/0!</v>
      </c>
      <c r="S31" s="96" t="e">
        <f t="shared" si="3"/>
        <v>#DIV/0!</v>
      </c>
    </row>
    <row r="32" spans="2:19" x14ac:dyDescent="0.25">
      <c r="B32" s="98"/>
      <c r="C32" s="98"/>
      <c r="D32" s="98"/>
      <c r="E32" s="98"/>
      <c r="F32" s="98"/>
      <c r="H32" s="91"/>
      <c r="I32" s="91"/>
      <c r="J32" s="91"/>
      <c r="K32" s="91"/>
      <c r="L32" s="94">
        <f t="shared" si="4"/>
        <v>22</v>
      </c>
      <c r="M32" s="91"/>
      <c r="N32" s="91"/>
      <c r="O32" s="91"/>
      <c r="P32" s="91"/>
      <c r="Q32" s="95" t="e">
        <f t="shared" si="1"/>
        <v>#DIV/0!</v>
      </c>
      <c r="R32" s="95" t="e">
        <f t="shared" si="2"/>
        <v>#DIV/0!</v>
      </c>
      <c r="S32" s="96" t="e">
        <f t="shared" si="3"/>
        <v>#DIV/0!</v>
      </c>
    </row>
    <row r="33" spans="2:19" x14ac:dyDescent="0.25">
      <c r="B33" s="98"/>
      <c r="C33" s="98"/>
      <c r="D33" s="98"/>
      <c r="E33" s="98"/>
      <c r="F33" s="98"/>
      <c r="H33" s="91"/>
      <c r="I33" s="91"/>
      <c r="J33" s="91"/>
      <c r="K33" s="91"/>
      <c r="L33" s="94">
        <f t="shared" si="4"/>
        <v>23</v>
      </c>
      <c r="M33" s="91"/>
      <c r="N33" s="91"/>
      <c r="O33" s="91"/>
      <c r="P33" s="91"/>
      <c r="Q33" s="95" t="e">
        <f t="shared" si="1"/>
        <v>#DIV/0!</v>
      </c>
      <c r="R33" s="95" t="e">
        <f t="shared" si="2"/>
        <v>#DIV/0!</v>
      </c>
      <c r="S33" s="96" t="e">
        <f t="shared" si="3"/>
        <v>#DIV/0!</v>
      </c>
    </row>
    <row r="34" spans="2:19" x14ac:dyDescent="0.25">
      <c r="B34" s="98"/>
      <c r="C34" s="98"/>
      <c r="D34" s="98"/>
      <c r="E34" s="98"/>
      <c r="F34" s="98"/>
      <c r="H34" s="91"/>
      <c r="I34" s="91"/>
      <c r="J34" s="91"/>
      <c r="K34" s="91"/>
      <c r="L34" s="94">
        <f t="shared" si="4"/>
        <v>24</v>
      </c>
      <c r="M34" s="91"/>
      <c r="N34" s="91"/>
      <c r="O34" s="91"/>
      <c r="P34" s="91"/>
      <c r="Q34" s="95" t="e">
        <f t="shared" si="1"/>
        <v>#DIV/0!</v>
      </c>
      <c r="R34" s="95" t="e">
        <f t="shared" si="2"/>
        <v>#DIV/0!</v>
      </c>
      <c r="S34" s="96" t="e">
        <f t="shared" si="3"/>
        <v>#DIV/0!</v>
      </c>
    </row>
    <row r="35" spans="2:19" x14ac:dyDescent="0.25">
      <c r="B35" s="98"/>
      <c r="C35" s="98"/>
      <c r="D35" s="98"/>
      <c r="E35" s="98"/>
      <c r="F35" s="98"/>
      <c r="H35" s="91"/>
      <c r="I35" s="91"/>
      <c r="J35" s="91"/>
      <c r="K35" s="91"/>
      <c r="L35" s="94">
        <f t="shared" si="4"/>
        <v>25</v>
      </c>
      <c r="M35" s="91"/>
      <c r="N35" s="91"/>
      <c r="O35" s="91"/>
      <c r="P35" s="91"/>
      <c r="Q35" s="95" t="e">
        <f t="shared" si="1"/>
        <v>#DIV/0!</v>
      </c>
      <c r="R35" s="95" t="e">
        <f t="shared" si="2"/>
        <v>#DIV/0!</v>
      </c>
      <c r="S35" s="96" t="e">
        <f t="shared" si="3"/>
        <v>#DIV/0!</v>
      </c>
    </row>
    <row r="36" spans="2:19" x14ac:dyDescent="0.25">
      <c r="B36" s="98"/>
      <c r="C36" s="98"/>
      <c r="D36" s="98"/>
      <c r="E36" s="98"/>
      <c r="F36" s="98"/>
      <c r="H36" s="91"/>
      <c r="I36" s="91"/>
      <c r="J36" s="91"/>
      <c r="K36" s="91"/>
      <c r="L36" s="94">
        <f t="shared" si="4"/>
        <v>26</v>
      </c>
      <c r="M36" s="91"/>
      <c r="N36" s="91"/>
      <c r="O36" s="91"/>
      <c r="P36" s="91"/>
      <c r="Q36" s="95" t="e">
        <f t="shared" si="1"/>
        <v>#DIV/0!</v>
      </c>
      <c r="R36" s="95" t="e">
        <f t="shared" si="2"/>
        <v>#DIV/0!</v>
      </c>
      <c r="S36" s="96" t="e">
        <f t="shared" si="3"/>
        <v>#DIV/0!</v>
      </c>
    </row>
    <row r="37" spans="2:19" x14ac:dyDescent="0.25">
      <c r="B37" s="98"/>
      <c r="C37" s="98"/>
      <c r="D37" s="98"/>
      <c r="E37" s="98"/>
      <c r="F37" s="98"/>
      <c r="H37" s="91"/>
      <c r="I37" s="91"/>
      <c r="J37" s="91"/>
      <c r="K37" s="91"/>
      <c r="L37" s="94">
        <f t="shared" si="4"/>
        <v>27</v>
      </c>
      <c r="M37" s="91"/>
      <c r="N37" s="91"/>
      <c r="O37" s="91"/>
      <c r="P37" s="91"/>
      <c r="Q37" s="95" t="e">
        <f t="shared" si="1"/>
        <v>#DIV/0!</v>
      </c>
      <c r="R37" s="95" t="e">
        <f t="shared" si="2"/>
        <v>#DIV/0!</v>
      </c>
      <c r="S37" s="96" t="e">
        <f t="shared" si="3"/>
        <v>#DIV/0!</v>
      </c>
    </row>
    <row r="38" spans="2:19" x14ac:dyDescent="0.25">
      <c r="B38" s="98"/>
      <c r="C38" s="98"/>
      <c r="D38" s="98"/>
      <c r="E38" s="98"/>
      <c r="F38" s="98"/>
      <c r="H38" s="91"/>
      <c r="I38" s="91"/>
      <c r="J38" s="91"/>
      <c r="K38" s="91"/>
      <c r="L38" s="94">
        <f t="shared" si="4"/>
        <v>28</v>
      </c>
      <c r="M38" s="91"/>
      <c r="N38" s="91"/>
      <c r="O38" s="91"/>
      <c r="P38" s="91"/>
      <c r="Q38" s="95" t="e">
        <f t="shared" si="1"/>
        <v>#DIV/0!</v>
      </c>
      <c r="R38" s="95" t="e">
        <f t="shared" si="2"/>
        <v>#DIV/0!</v>
      </c>
      <c r="S38" s="96" t="e">
        <f t="shared" si="3"/>
        <v>#DIV/0!</v>
      </c>
    </row>
    <row r="39" spans="2:19" x14ac:dyDescent="0.25">
      <c r="B39" s="98"/>
      <c r="C39" s="98"/>
      <c r="D39" s="98"/>
      <c r="E39" s="98"/>
      <c r="F39" s="98"/>
      <c r="H39" s="91"/>
      <c r="I39" s="91"/>
      <c r="J39" s="91"/>
      <c r="K39" s="91"/>
      <c r="L39" s="94">
        <f t="shared" si="4"/>
        <v>29</v>
      </c>
      <c r="M39" s="91"/>
      <c r="N39" s="91"/>
      <c r="O39" s="91"/>
      <c r="P39" s="91"/>
      <c r="Q39" s="95" t="e">
        <f t="shared" si="1"/>
        <v>#DIV/0!</v>
      </c>
      <c r="R39" s="95" t="e">
        <f t="shared" si="2"/>
        <v>#DIV/0!</v>
      </c>
      <c r="S39" s="96" t="e">
        <f t="shared" si="3"/>
        <v>#DIV/0!</v>
      </c>
    </row>
    <row r="40" spans="2:19" x14ac:dyDescent="0.25">
      <c r="B40" s="98"/>
      <c r="C40" s="98"/>
      <c r="D40" s="98"/>
      <c r="E40" s="98"/>
      <c r="F40" s="98"/>
      <c r="H40" s="91"/>
      <c r="I40" s="91"/>
      <c r="J40" s="91"/>
      <c r="K40" s="91"/>
      <c r="L40" s="94">
        <f t="shared" si="4"/>
        <v>30</v>
      </c>
      <c r="M40" s="91"/>
      <c r="N40" s="91"/>
      <c r="O40" s="91"/>
      <c r="P40" s="91"/>
      <c r="Q40" s="95" t="e">
        <f t="shared" si="1"/>
        <v>#DIV/0!</v>
      </c>
      <c r="R40" s="95" t="e">
        <f t="shared" si="2"/>
        <v>#DIV/0!</v>
      </c>
      <c r="S40" s="96" t="e">
        <f t="shared" si="3"/>
        <v>#DIV/0!</v>
      </c>
    </row>
    <row r="41" spans="2:19" x14ac:dyDescent="0.25">
      <c r="B41" s="98"/>
      <c r="C41" s="98"/>
      <c r="D41" s="98"/>
      <c r="E41" s="98"/>
      <c r="F41" s="98"/>
      <c r="H41" s="91"/>
      <c r="I41" s="91"/>
      <c r="J41" s="91"/>
      <c r="K41" s="91"/>
      <c r="L41" s="94">
        <f t="shared" si="4"/>
        <v>31</v>
      </c>
      <c r="M41" s="91"/>
      <c r="N41" s="91"/>
      <c r="O41" s="91"/>
      <c r="P41" s="91"/>
      <c r="Q41" s="95" t="e">
        <f t="shared" si="1"/>
        <v>#DIV/0!</v>
      </c>
      <c r="R41" s="95" t="e">
        <f t="shared" si="2"/>
        <v>#DIV/0!</v>
      </c>
      <c r="S41" s="96" t="e">
        <f t="shared" si="3"/>
        <v>#DIV/0!</v>
      </c>
    </row>
    <row r="42" spans="2:19" x14ac:dyDescent="0.25">
      <c r="B42" s="98"/>
      <c r="C42" s="98"/>
      <c r="D42" s="98"/>
      <c r="E42" s="98"/>
      <c r="F42" s="98"/>
      <c r="H42" s="91"/>
      <c r="I42" s="91"/>
      <c r="J42" s="91"/>
      <c r="K42" s="91"/>
      <c r="L42" s="94">
        <f t="shared" si="4"/>
        <v>32</v>
      </c>
      <c r="M42" s="91"/>
      <c r="N42" s="91"/>
      <c r="O42" s="91"/>
      <c r="P42" s="91"/>
      <c r="Q42" s="95" t="e">
        <f t="shared" si="1"/>
        <v>#DIV/0!</v>
      </c>
      <c r="R42" s="95" t="e">
        <f t="shared" si="2"/>
        <v>#DIV/0!</v>
      </c>
      <c r="S42" s="96" t="e">
        <f t="shared" si="3"/>
        <v>#DIV/0!</v>
      </c>
    </row>
    <row r="43" spans="2:19" x14ac:dyDescent="0.25">
      <c r="B43" s="98"/>
      <c r="C43" s="98"/>
      <c r="D43" s="98"/>
      <c r="E43" s="98"/>
      <c r="F43" s="98"/>
      <c r="H43" s="91"/>
      <c r="I43" s="91"/>
      <c r="J43" s="91"/>
      <c r="K43" s="91"/>
      <c r="L43" s="94">
        <f t="shared" si="4"/>
        <v>33</v>
      </c>
      <c r="M43" s="91"/>
      <c r="N43" s="91"/>
      <c r="O43" s="91"/>
      <c r="P43" s="91"/>
      <c r="Q43" s="95" t="e">
        <f t="shared" si="1"/>
        <v>#DIV/0!</v>
      </c>
      <c r="R43" s="95" t="e">
        <f t="shared" si="2"/>
        <v>#DIV/0!</v>
      </c>
      <c r="S43" s="96" t="e">
        <f t="shared" si="3"/>
        <v>#DIV/0!</v>
      </c>
    </row>
    <row r="44" spans="2:19" x14ac:dyDescent="0.25">
      <c r="B44" s="98"/>
      <c r="C44" s="98"/>
      <c r="D44" s="98"/>
      <c r="E44" s="98"/>
      <c r="F44" s="98"/>
      <c r="H44" s="91"/>
      <c r="I44" s="91"/>
      <c r="J44" s="91"/>
      <c r="K44" s="91"/>
      <c r="L44" s="94">
        <f t="shared" si="4"/>
        <v>34</v>
      </c>
      <c r="M44" s="91"/>
      <c r="N44" s="91"/>
      <c r="O44" s="91"/>
      <c r="P44" s="91"/>
      <c r="Q44" s="95" t="e">
        <f t="shared" si="1"/>
        <v>#DIV/0!</v>
      </c>
      <c r="R44" s="95" t="e">
        <f t="shared" si="2"/>
        <v>#DIV/0!</v>
      </c>
      <c r="S44" s="96" t="e">
        <f t="shared" si="3"/>
        <v>#DIV/0!</v>
      </c>
    </row>
    <row r="45" spans="2:19" x14ac:dyDescent="0.25">
      <c r="B45" s="98"/>
      <c r="C45" s="98"/>
      <c r="D45" s="98"/>
      <c r="E45" s="98"/>
      <c r="F45" s="98"/>
      <c r="H45" s="91"/>
      <c r="I45" s="91"/>
      <c r="J45" s="91"/>
      <c r="K45" s="91"/>
      <c r="L45" s="94">
        <f t="shared" si="4"/>
        <v>35</v>
      </c>
      <c r="M45" s="91"/>
      <c r="N45" s="91"/>
      <c r="O45" s="91"/>
      <c r="P45" s="91"/>
      <c r="Q45" s="95" t="e">
        <f t="shared" si="1"/>
        <v>#DIV/0!</v>
      </c>
      <c r="R45" s="95" t="e">
        <f t="shared" si="2"/>
        <v>#DIV/0!</v>
      </c>
      <c r="S45" s="96" t="e">
        <f t="shared" si="3"/>
        <v>#DIV/0!</v>
      </c>
    </row>
    <row r="46" spans="2:19" x14ac:dyDescent="0.25">
      <c r="B46" s="98"/>
      <c r="C46" s="98"/>
      <c r="D46" s="98"/>
      <c r="E46" s="98"/>
      <c r="F46" s="98"/>
      <c r="H46" s="91"/>
      <c r="I46" s="91"/>
      <c r="J46" s="91"/>
      <c r="K46" s="91"/>
      <c r="L46" s="94">
        <f t="shared" si="4"/>
        <v>36</v>
      </c>
      <c r="M46" s="91"/>
      <c r="N46" s="91"/>
      <c r="O46" s="91"/>
      <c r="P46" s="91"/>
      <c r="Q46" s="95" t="e">
        <f t="shared" si="1"/>
        <v>#DIV/0!</v>
      </c>
      <c r="R46" s="95" t="e">
        <f t="shared" si="2"/>
        <v>#DIV/0!</v>
      </c>
      <c r="S46" s="96" t="e">
        <f t="shared" si="3"/>
        <v>#DIV/0!</v>
      </c>
    </row>
    <row r="47" spans="2:19" x14ac:dyDescent="0.25">
      <c r="B47" s="98"/>
      <c r="C47" s="98"/>
      <c r="D47" s="98"/>
      <c r="E47" s="98"/>
      <c r="F47" s="98"/>
      <c r="H47" s="91"/>
      <c r="I47" s="91"/>
      <c r="J47" s="91"/>
      <c r="K47" s="91"/>
      <c r="L47" s="94">
        <f t="shared" si="4"/>
        <v>37</v>
      </c>
      <c r="M47" s="91"/>
      <c r="N47" s="91"/>
      <c r="O47" s="91"/>
      <c r="P47" s="91"/>
      <c r="Q47" s="95" t="e">
        <f t="shared" si="1"/>
        <v>#DIV/0!</v>
      </c>
      <c r="R47" s="95" t="e">
        <f t="shared" si="2"/>
        <v>#DIV/0!</v>
      </c>
      <c r="S47" s="96" t="e">
        <f t="shared" si="3"/>
        <v>#DIV/0!</v>
      </c>
    </row>
    <row r="48" spans="2:19" x14ac:dyDescent="0.25">
      <c r="B48" s="98"/>
      <c r="C48" s="98"/>
      <c r="D48" s="98"/>
      <c r="E48" s="98"/>
      <c r="F48" s="98"/>
      <c r="H48" s="91"/>
      <c r="I48" s="91"/>
      <c r="J48" s="91"/>
      <c r="K48" s="91"/>
      <c r="L48" s="94">
        <f t="shared" si="4"/>
        <v>38</v>
      </c>
      <c r="M48" s="91"/>
      <c r="N48" s="91"/>
      <c r="O48" s="91"/>
      <c r="P48" s="91"/>
      <c r="Q48" s="95" t="e">
        <f t="shared" si="1"/>
        <v>#DIV/0!</v>
      </c>
      <c r="R48" s="95" t="e">
        <f t="shared" si="2"/>
        <v>#DIV/0!</v>
      </c>
      <c r="S48" s="96" t="e">
        <f t="shared" si="3"/>
        <v>#DIV/0!</v>
      </c>
    </row>
    <row r="49" spans="2:19" x14ac:dyDescent="0.25">
      <c r="B49" s="98"/>
      <c r="C49" s="98"/>
      <c r="D49" s="98"/>
      <c r="E49" s="98"/>
      <c r="F49" s="98"/>
      <c r="H49" s="91"/>
      <c r="I49" s="91"/>
      <c r="J49" s="91"/>
      <c r="K49" s="91"/>
      <c r="L49" s="94">
        <f t="shared" si="4"/>
        <v>39</v>
      </c>
      <c r="M49" s="91"/>
      <c r="N49" s="91"/>
      <c r="O49" s="91"/>
      <c r="P49" s="91"/>
      <c r="Q49" s="95" t="e">
        <f t="shared" si="1"/>
        <v>#DIV/0!</v>
      </c>
      <c r="R49" s="95" t="e">
        <f t="shared" si="2"/>
        <v>#DIV/0!</v>
      </c>
      <c r="S49" s="96" t="e">
        <f t="shared" si="3"/>
        <v>#DIV/0!</v>
      </c>
    </row>
    <row r="50" spans="2:19" x14ac:dyDescent="0.25">
      <c r="B50" s="98"/>
      <c r="C50" s="98"/>
      <c r="D50" s="98"/>
      <c r="E50" s="98"/>
      <c r="F50" s="98"/>
      <c r="H50" s="91"/>
      <c r="I50" s="91"/>
      <c r="J50" s="91"/>
      <c r="K50" s="91"/>
      <c r="L50" s="94">
        <f t="shared" si="4"/>
        <v>40</v>
      </c>
      <c r="M50" s="91"/>
      <c r="N50" s="91"/>
      <c r="O50" s="91"/>
      <c r="P50" s="91"/>
      <c r="Q50" s="95" t="e">
        <f t="shared" si="1"/>
        <v>#DIV/0!</v>
      </c>
      <c r="R50" s="95" t="e">
        <f t="shared" si="2"/>
        <v>#DIV/0!</v>
      </c>
      <c r="S50" s="96" t="e">
        <f t="shared" si="3"/>
        <v>#DIV/0!</v>
      </c>
    </row>
    <row r="51" spans="2:19" x14ac:dyDescent="0.25">
      <c r="B51" s="98"/>
      <c r="C51" s="98"/>
      <c r="D51" s="98"/>
      <c r="E51" s="98"/>
      <c r="F51" s="98"/>
      <c r="H51" s="91"/>
      <c r="I51" s="91"/>
      <c r="J51" s="91"/>
      <c r="K51" s="91"/>
      <c r="L51" s="94">
        <f t="shared" si="4"/>
        <v>41</v>
      </c>
      <c r="M51" s="91"/>
      <c r="N51" s="91"/>
      <c r="O51" s="91"/>
      <c r="P51" s="91"/>
      <c r="Q51" s="95" t="e">
        <f t="shared" si="1"/>
        <v>#DIV/0!</v>
      </c>
      <c r="R51" s="95" t="e">
        <f t="shared" si="2"/>
        <v>#DIV/0!</v>
      </c>
      <c r="S51" s="96" t="e">
        <f t="shared" si="3"/>
        <v>#DIV/0!</v>
      </c>
    </row>
    <row r="52" spans="2:19" x14ac:dyDescent="0.25">
      <c r="B52" s="98"/>
      <c r="C52" s="98"/>
      <c r="D52" s="98"/>
      <c r="E52" s="98"/>
      <c r="F52" s="98"/>
      <c r="H52" s="91"/>
      <c r="I52" s="91"/>
      <c r="J52" s="91"/>
      <c r="K52" s="91"/>
      <c r="L52" s="94">
        <f t="shared" si="4"/>
        <v>42</v>
      </c>
      <c r="M52" s="91"/>
      <c r="N52" s="91"/>
      <c r="O52" s="91"/>
      <c r="P52" s="91"/>
      <c r="Q52" s="95" t="e">
        <f t="shared" si="1"/>
        <v>#DIV/0!</v>
      </c>
      <c r="R52" s="95" t="e">
        <f t="shared" si="2"/>
        <v>#DIV/0!</v>
      </c>
      <c r="S52" s="96" t="e">
        <f t="shared" si="3"/>
        <v>#DIV/0!</v>
      </c>
    </row>
    <row r="53" spans="2:19" x14ac:dyDescent="0.25">
      <c r="B53" s="98"/>
      <c r="C53" s="98"/>
      <c r="D53" s="98"/>
      <c r="E53" s="98"/>
      <c r="F53" s="98"/>
      <c r="H53" s="91"/>
      <c r="I53" s="91"/>
      <c r="J53" s="91"/>
      <c r="K53" s="91"/>
      <c r="L53" s="94">
        <f t="shared" si="4"/>
        <v>43</v>
      </c>
      <c r="M53" s="91"/>
      <c r="N53" s="91"/>
      <c r="O53" s="91"/>
      <c r="P53" s="91"/>
      <c r="Q53" s="95" t="e">
        <f t="shared" si="1"/>
        <v>#DIV/0!</v>
      </c>
      <c r="R53" s="95" t="e">
        <f t="shared" si="2"/>
        <v>#DIV/0!</v>
      </c>
      <c r="S53" s="96" t="e">
        <f t="shared" si="3"/>
        <v>#DIV/0!</v>
      </c>
    </row>
    <row r="54" spans="2:19" x14ac:dyDescent="0.25">
      <c r="B54" s="98"/>
      <c r="C54" s="98"/>
      <c r="D54" s="98"/>
      <c r="E54" s="98"/>
      <c r="F54" s="98"/>
      <c r="H54" s="91"/>
      <c r="I54" s="91"/>
      <c r="J54" s="91"/>
      <c r="K54" s="91"/>
      <c r="L54" s="94">
        <f t="shared" si="4"/>
        <v>44</v>
      </c>
      <c r="M54" s="91"/>
      <c r="N54" s="91"/>
      <c r="O54" s="91"/>
      <c r="P54" s="91"/>
      <c r="Q54" s="95" t="e">
        <f t="shared" si="1"/>
        <v>#DIV/0!</v>
      </c>
      <c r="R54" s="95" t="e">
        <f t="shared" si="2"/>
        <v>#DIV/0!</v>
      </c>
      <c r="S54" s="96" t="e">
        <f t="shared" si="3"/>
        <v>#DIV/0!</v>
      </c>
    </row>
    <row r="55" spans="2:19" x14ac:dyDescent="0.25">
      <c r="B55" s="98"/>
      <c r="C55" s="98"/>
      <c r="D55" s="98"/>
      <c r="E55" s="98"/>
      <c r="F55" s="98"/>
      <c r="H55" s="91"/>
      <c r="I55" s="91"/>
      <c r="J55" s="91"/>
      <c r="K55" s="91"/>
      <c r="L55" s="94">
        <f t="shared" si="4"/>
        <v>45</v>
      </c>
      <c r="M55" s="91"/>
      <c r="N55" s="91"/>
      <c r="O55" s="91"/>
      <c r="P55" s="91"/>
      <c r="Q55" s="95" t="e">
        <f t="shared" si="1"/>
        <v>#DIV/0!</v>
      </c>
      <c r="R55" s="95" t="e">
        <f t="shared" si="2"/>
        <v>#DIV/0!</v>
      </c>
      <c r="S55" s="96" t="e">
        <f t="shared" si="3"/>
        <v>#DIV/0!</v>
      </c>
    </row>
    <row r="56" spans="2:19" x14ac:dyDescent="0.25">
      <c r="B56" s="98"/>
      <c r="C56" s="98"/>
      <c r="D56" s="98"/>
      <c r="E56" s="98"/>
      <c r="F56" s="98"/>
      <c r="H56" s="91"/>
      <c r="I56" s="91"/>
      <c r="J56" s="91"/>
      <c r="K56" s="91"/>
      <c r="L56" s="94">
        <f t="shared" si="4"/>
        <v>46</v>
      </c>
      <c r="M56" s="91"/>
      <c r="N56" s="91"/>
      <c r="O56" s="91"/>
      <c r="P56" s="91"/>
      <c r="Q56" s="95" t="e">
        <f t="shared" si="1"/>
        <v>#DIV/0!</v>
      </c>
      <c r="R56" s="95" t="e">
        <f t="shared" si="2"/>
        <v>#DIV/0!</v>
      </c>
      <c r="S56" s="96" t="e">
        <f t="shared" si="3"/>
        <v>#DIV/0!</v>
      </c>
    </row>
    <row r="57" spans="2:19" x14ac:dyDescent="0.25">
      <c r="B57" s="98"/>
      <c r="C57" s="98"/>
      <c r="D57" s="98"/>
      <c r="E57" s="98"/>
      <c r="F57" s="98"/>
      <c r="H57" s="91"/>
      <c r="I57" s="91"/>
      <c r="J57" s="91"/>
      <c r="K57" s="91"/>
      <c r="L57" s="94">
        <f t="shared" si="4"/>
        <v>47</v>
      </c>
      <c r="M57" s="91"/>
      <c r="N57" s="91"/>
      <c r="O57" s="91"/>
      <c r="P57" s="91"/>
      <c r="Q57" s="95" t="e">
        <f t="shared" si="1"/>
        <v>#DIV/0!</v>
      </c>
      <c r="R57" s="95" t="e">
        <f t="shared" si="2"/>
        <v>#DIV/0!</v>
      </c>
      <c r="S57" s="96" t="e">
        <f t="shared" si="3"/>
        <v>#DIV/0!</v>
      </c>
    </row>
    <row r="58" spans="2:19" x14ac:dyDescent="0.25">
      <c r="B58" s="98"/>
      <c r="C58" s="98"/>
      <c r="D58" s="98"/>
      <c r="E58" s="98"/>
      <c r="F58" s="98"/>
      <c r="H58" s="91"/>
      <c r="I58" s="91"/>
      <c r="J58" s="91"/>
      <c r="K58" s="91"/>
      <c r="L58" s="94">
        <f t="shared" si="4"/>
        <v>48</v>
      </c>
      <c r="M58" s="91"/>
      <c r="N58" s="91"/>
      <c r="O58" s="91"/>
      <c r="P58" s="91"/>
      <c r="Q58" s="95" t="e">
        <f t="shared" si="1"/>
        <v>#DIV/0!</v>
      </c>
      <c r="R58" s="95" t="e">
        <f t="shared" si="2"/>
        <v>#DIV/0!</v>
      </c>
      <c r="S58" s="96" t="e">
        <f t="shared" si="3"/>
        <v>#DIV/0!</v>
      </c>
    </row>
    <row r="59" spans="2:19" x14ac:dyDescent="0.25">
      <c r="B59" s="98"/>
      <c r="C59" s="98"/>
      <c r="D59" s="98"/>
      <c r="E59" s="98"/>
      <c r="F59" s="98"/>
      <c r="H59" s="91"/>
      <c r="I59" s="91"/>
      <c r="J59" s="91"/>
      <c r="K59" s="91"/>
      <c r="L59" s="94">
        <f t="shared" si="4"/>
        <v>49</v>
      </c>
      <c r="M59" s="91"/>
      <c r="N59" s="91"/>
      <c r="O59" s="91"/>
      <c r="P59" s="91"/>
      <c r="Q59" s="95" t="e">
        <f t="shared" si="1"/>
        <v>#DIV/0!</v>
      </c>
      <c r="R59" s="95" t="e">
        <f t="shared" si="2"/>
        <v>#DIV/0!</v>
      </c>
      <c r="S59" s="96" t="e">
        <f t="shared" si="3"/>
        <v>#DIV/0!</v>
      </c>
    </row>
    <row r="60" spans="2:19" x14ac:dyDescent="0.25">
      <c r="B60" s="98"/>
      <c r="C60" s="98"/>
      <c r="D60" s="98"/>
      <c r="E60" s="98"/>
      <c r="F60" s="98"/>
      <c r="H60" s="91"/>
      <c r="I60" s="91"/>
      <c r="J60" s="91"/>
      <c r="K60" s="91"/>
      <c r="L60" s="94">
        <f t="shared" si="4"/>
        <v>50</v>
      </c>
      <c r="M60" s="91"/>
      <c r="N60" s="91"/>
      <c r="O60" s="91"/>
      <c r="P60" s="91"/>
      <c r="Q60" s="95" t="e">
        <f t="shared" si="1"/>
        <v>#DIV/0!</v>
      </c>
      <c r="R60" s="95" t="e">
        <f t="shared" si="2"/>
        <v>#DIV/0!</v>
      </c>
      <c r="S60" s="96" t="e">
        <f t="shared" si="3"/>
        <v>#DIV/0!</v>
      </c>
    </row>
    <row r="61" spans="2:19" x14ac:dyDescent="0.25">
      <c r="B61" s="98"/>
      <c r="C61" s="98"/>
      <c r="D61" s="98"/>
      <c r="E61" s="98"/>
      <c r="F61" s="98"/>
      <c r="H61" s="91"/>
      <c r="I61" s="91"/>
      <c r="J61" s="91"/>
      <c r="K61" s="91"/>
      <c r="L61" s="94">
        <f t="shared" si="4"/>
        <v>51</v>
      </c>
      <c r="M61" s="91"/>
      <c r="N61" s="91"/>
      <c r="O61" s="91"/>
      <c r="P61" s="91"/>
      <c r="Q61" s="95" t="e">
        <f t="shared" si="1"/>
        <v>#DIV/0!</v>
      </c>
      <c r="R61" s="95" t="e">
        <f t="shared" si="2"/>
        <v>#DIV/0!</v>
      </c>
      <c r="S61" s="96" t="e">
        <f t="shared" si="3"/>
        <v>#DIV/0!</v>
      </c>
    </row>
    <row r="62" spans="2:19" x14ac:dyDescent="0.25">
      <c r="B62" s="98"/>
      <c r="C62" s="98"/>
      <c r="D62" s="98"/>
      <c r="E62" s="98"/>
      <c r="F62" s="98"/>
      <c r="H62" s="91"/>
      <c r="I62" s="91"/>
      <c r="J62" s="91"/>
      <c r="K62" s="91"/>
      <c r="L62" s="94">
        <f t="shared" si="4"/>
        <v>52</v>
      </c>
      <c r="M62" s="91"/>
      <c r="N62" s="91"/>
      <c r="O62" s="91"/>
      <c r="P62" s="91"/>
      <c r="Q62" s="95" t="e">
        <f t="shared" si="1"/>
        <v>#DIV/0!</v>
      </c>
      <c r="R62" s="95" t="e">
        <f t="shared" si="2"/>
        <v>#DIV/0!</v>
      </c>
      <c r="S62" s="96" t="e">
        <f t="shared" si="3"/>
        <v>#DIV/0!</v>
      </c>
    </row>
    <row r="63" spans="2:19" x14ac:dyDescent="0.25">
      <c r="B63" s="98"/>
      <c r="C63" s="98"/>
      <c r="D63" s="98"/>
      <c r="E63" s="98"/>
      <c r="F63" s="98"/>
      <c r="H63" s="91"/>
      <c r="I63" s="91"/>
      <c r="J63" s="91"/>
      <c r="K63" s="91"/>
      <c r="L63" s="94">
        <f t="shared" si="4"/>
        <v>53</v>
      </c>
      <c r="M63" s="91"/>
      <c r="N63" s="91"/>
      <c r="O63" s="91"/>
      <c r="P63" s="91"/>
      <c r="Q63" s="95" t="e">
        <f t="shared" si="1"/>
        <v>#DIV/0!</v>
      </c>
      <c r="R63" s="95" t="e">
        <f t="shared" si="2"/>
        <v>#DIV/0!</v>
      </c>
      <c r="S63" s="96" t="e">
        <f t="shared" si="3"/>
        <v>#DIV/0!</v>
      </c>
    </row>
    <row r="64" spans="2:19" x14ac:dyDescent="0.25">
      <c r="B64" s="98"/>
      <c r="C64" s="98"/>
      <c r="D64" s="98"/>
      <c r="E64" s="98"/>
      <c r="F64" s="98"/>
      <c r="H64" s="91"/>
      <c r="I64" s="91"/>
      <c r="J64" s="91"/>
      <c r="K64" s="91"/>
      <c r="L64" s="94">
        <f t="shared" si="4"/>
        <v>54</v>
      </c>
      <c r="M64" s="91"/>
      <c r="N64" s="91"/>
      <c r="O64" s="91"/>
      <c r="P64" s="91"/>
      <c r="Q64" s="95" t="e">
        <f t="shared" si="1"/>
        <v>#DIV/0!</v>
      </c>
      <c r="R64" s="95" t="e">
        <f t="shared" si="2"/>
        <v>#DIV/0!</v>
      </c>
      <c r="S64" s="96" t="e">
        <f t="shared" si="3"/>
        <v>#DIV/0!</v>
      </c>
    </row>
    <row r="65" spans="2:19" x14ac:dyDescent="0.25">
      <c r="B65" s="98"/>
      <c r="C65" s="98"/>
      <c r="D65" s="98"/>
      <c r="E65" s="98"/>
      <c r="F65" s="98"/>
      <c r="H65" s="91"/>
      <c r="I65" s="91"/>
      <c r="J65" s="91"/>
      <c r="K65" s="91"/>
      <c r="L65" s="94">
        <f t="shared" si="4"/>
        <v>55</v>
      </c>
      <c r="M65" s="91"/>
      <c r="N65" s="91"/>
      <c r="O65" s="91"/>
      <c r="P65" s="91"/>
      <c r="Q65" s="95" t="e">
        <f t="shared" si="1"/>
        <v>#DIV/0!</v>
      </c>
      <c r="R65" s="95" t="e">
        <f t="shared" si="2"/>
        <v>#DIV/0!</v>
      </c>
      <c r="S65" s="96" t="e">
        <f t="shared" si="3"/>
        <v>#DIV/0!</v>
      </c>
    </row>
    <row r="66" spans="2:19" x14ac:dyDescent="0.25">
      <c r="B66" s="98"/>
      <c r="C66" s="98"/>
      <c r="D66" s="98"/>
      <c r="E66" s="98"/>
      <c r="F66" s="98"/>
      <c r="H66" s="91"/>
      <c r="I66" s="91"/>
      <c r="J66" s="91"/>
      <c r="K66" s="91"/>
      <c r="L66" s="94">
        <f t="shared" si="4"/>
        <v>56</v>
      </c>
      <c r="M66" s="91"/>
      <c r="N66" s="91"/>
      <c r="O66" s="91"/>
      <c r="P66" s="91"/>
      <c r="Q66" s="95" t="e">
        <f t="shared" si="1"/>
        <v>#DIV/0!</v>
      </c>
      <c r="R66" s="95" t="e">
        <f t="shared" si="2"/>
        <v>#DIV/0!</v>
      </c>
      <c r="S66" s="96" t="e">
        <f t="shared" si="3"/>
        <v>#DIV/0!</v>
      </c>
    </row>
    <row r="67" spans="2:19" x14ac:dyDescent="0.25">
      <c r="B67" s="98"/>
      <c r="C67" s="98"/>
      <c r="D67" s="98"/>
      <c r="E67" s="98"/>
      <c r="F67" s="98"/>
      <c r="H67" s="91"/>
      <c r="I67" s="91"/>
      <c r="J67" s="91"/>
      <c r="K67" s="91"/>
      <c r="L67" s="94">
        <f t="shared" si="4"/>
        <v>57</v>
      </c>
      <c r="M67" s="91"/>
      <c r="N67" s="91"/>
      <c r="O67" s="91"/>
      <c r="P67" s="91"/>
      <c r="Q67" s="95" t="e">
        <f t="shared" si="1"/>
        <v>#DIV/0!</v>
      </c>
      <c r="R67" s="95" t="e">
        <f t="shared" si="2"/>
        <v>#DIV/0!</v>
      </c>
      <c r="S67" s="96" t="e">
        <f t="shared" si="3"/>
        <v>#DIV/0!</v>
      </c>
    </row>
    <row r="68" spans="2:19" x14ac:dyDescent="0.25">
      <c r="B68" s="98"/>
      <c r="C68" s="98"/>
      <c r="D68" s="98"/>
      <c r="E68" s="98"/>
      <c r="F68" s="98"/>
      <c r="H68" s="91"/>
      <c r="I68" s="91"/>
      <c r="J68" s="91"/>
      <c r="K68" s="91"/>
      <c r="L68" s="94">
        <f t="shared" si="4"/>
        <v>58</v>
      </c>
      <c r="M68" s="91"/>
      <c r="N68" s="91"/>
      <c r="O68" s="91"/>
      <c r="P68" s="91"/>
      <c r="Q68" s="95" t="e">
        <f t="shared" si="1"/>
        <v>#DIV/0!</v>
      </c>
      <c r="R68" s="95" t="e">
        <f t="shared" si="2"/>
        <v>#DIV/0!</v>
      </c>
      <c r="S68" s="96" t="e">
        <f t="shared" si="3"/>
        <v>#DIV/0!</v>
      </c>
    </row>
    <row r="69" spans="2:19" x14ac:dyDescent="0.25">
      <c r="B69" s="98"/>
      <c r="C69" s="98"/>
      <c r="D69" s="98"/>
      <c r="E69" s="98"/>
      <c r="F69" s="98"/>
      <c r="H69" s="91"/>
      <c r="I69" s="91"/>
      <c r="J69" s="91"/>
      <c r="K69" s="91"/>
      <c r="L69" s="94">
        <f t="shared" si="4"/>
        <v>59</v>
      </c>
      <c r="M69" s="91"/>
      <c r="N69" s="91"/>
      <c r="O69" s="91"/>
      <c r="P69" s="91"/>
      <c r="Q69" s="95" t="e">
        <f t="shared" si="1"/>
        <v>#DIV/0!</v>
      </c>
      <c r="R69" s="95" t="e">
        <f t="shared" si="2"/>
        <v>#DIV/0!</v>
      </c>
      <c r="S69" s="96" t="e">
        <f t="shared" si="3"/>
        <v>#DIV/0!</v>
      </c>
    </row>
    <row r="70" spans="2:19" x14ac:dyDescent="0.25">
      <c r="B70" s="98"/>
      <c r="C70" s="98"/>
      <c r="D70" s="98"/>
      <c r="E70" s="98"/>
      <c r="F70" s="98"/>
      <c r="H70" s="91"/>
      <c r="I70" s="91"/>
      <c r="J70" s="91"/>
      <c r="K70" s="91"/>
      <c r="L70" s="94">
        <f t="shared" si="4"/>
        <v>60</v>
      </c>
      <c r="M70" s="91"/>
      <c r="N70" s="91"/>
      <c r="O70" s="91"/>
      <c r="P70" s="91"/>
      <c r="Q70" s="95" t="e">
        <f t="shared" si="1"/>
        <v>#DIV/0!</v>
      </c>
      <c r="R70" s="95" t="e">
        <f t="shared" si="2"/>
        <v>#DIV/0!</v>
      </c>
      <c r="S70" s="96" t="e">
        <f t="shared" si="3"/>
        <v>#DIV/0!</v>
      </c>
    </row>
    <row r="71" spans="2:19" x14ac:dyDescent="0.25">
      <c r="B71" s="98"/>
      <c r="C71" s="98"/>
      <c r="D71" s="98"/>
      <c r="E71" s="98"/>
      <c r="F71" s="98"/>
      <c r="H71" s="91"/>
      <c r="I71" s="91"/>
      <c r="J71" s="91"/>
      <c r="K71" s="91"/>
      <c r="L71" s="94">
        <f t="shared" si="4"/>
        <v>61</v>
      </c>
      <c r="M71" s="91"/>
      <c r="N71" s="91"/>
      <c r="O71" s="91"/>
      <c r="P71" s="91"/>
      <c r="Q71" s="95" t="e">
        <f t="shared" si="1"/>
        <v>#DIV/0!</v>
      </c>
      <c r="R71" s="95" t="e">
        <f t="shared" si="2"/>
        <v>#DIV/0!</v>
      </c>
      <c r="S71" s="96" t="e">
        <f t="shared" si="3"/>
        <v>#DIV/0!</v>
      </c>
    </row>
    <row r="72" spans="2:19" x14ac:dyDescent="0.25">
      <c r="B72" s="98"/>
      <c r="C72" s="98"/>
      <c r="D72" s="98"/>
      <c r="E72" s="98"/>
      <c r="F72" s="98"/>
      <c r="H72" s="91"/>
      <c r="I72" s="91"/>
      <c r="J72" s="91"/>
      <c r="K72" s="91"/>
      <c r="L72" s="94">
        <f t="shared" si="4"/>
        <v>62</v>
      </c>
      <c r="M72" s="91"/>
      <c r="N72" s="91"/>
      <c r="O72" s="91"/>
      <c r="P72" s="91"/>
      <c r="Q72" s="95" t="e">
        <f t="shared" si="1"/>
        <v>#DIV/0!</v>
      </c>
      <c r="R72" s="95" t="e">
        <f t="shared" si="2"/>
        <v>#DIV/0!</v>
      </c>
      <c r="S72" s="96" t="e">
        <f t="shared" si="3"/>
        <v>#DIV/0!</v>
      </c>
    </row>
    <row r="73" spans="2:19" x14ac:dyDescent="0.25">
      <c r="B73" s="98"/>
      <c r="C73" s="98"/>
      <c r="D73" s="98"/>
      <c r="E73" s="98"/>
      <c r="F73" s="98"/>
      <c r="H73" s="91"/>
      <c r="I73" s="91"/>
      <c r="J73" s="91"/>
      <c r="K73" s="91"/>
      <c r="L73" s="94">
        <f t="shared" si="4"/>
        <v>63</v>
      </c>
      <c r="M73" s="91"/>
      <c r="N73" s="91"/>
      <c r="O73" s="91"/>
      <c r="P73" s="91"/>
      <c r="Q73" s="95" t="e">
        <f t="shared" si="1"/>
        <v>#DIV/0!</v>
      </c>
      <c r="R73" s="95" t="e">
        <f t="shared" si="2"/>
        <v>#DIV/0!</v>
      </c>
      <c r="S73" s="96" t="e">
        <f t="shared" si="3"/>
        <v>#DIV/0!</v>
      </c>
    </row>
    <row r="74" spans="2:19" x14ac:dyDescent="0.25">
      <c r="B74" s="98"/>
      <c r="C74" s="98"/>
      <c r="D74" s="98"/>
      <c r="E74" s="98"/>
      <c r="F74" s="98"/>
      <c r="H74" s="91"/>
      <c r="I74" s="91"/>
      <c r="J74" s="91"/>
      <c r="K74" s="91"/>
      <c r="L74" s="94">
        <f t="shared" si="4"/>
        <v>64</v>
      </c>
      <c r="M74" s="91"/>
      <c r="N74" s="91"/>
      <c r="O74" s="91"/>
      <c r="P74" s="91"/>
      <c r="Q74" s="95" t="e">
        <f t="shared" si="1"/>
        <v>#DIV/0!</v>
      </c>
      <c r="R74" s="95" t="e">
        <f t="shared" si="2"/>
        <v>#DIV/0!</v>
      </c>
      <c r="S74" s="96" t="e">
        <f t="shared" si="3"/>
        <v>#DIV/0!</v>
      </c>
    </row>
    <row r="75" spans="2:19" x14ac:dyDescent="0.25">
      <c r="B75" s="98"/>
      <c r="C75" s="98"/>
      <c r="D75" s="98"/>
      <c r="E75" s="98"/>
      <c r="F75" s="98"/>
      <c r="H75" s="91"/>
      <c r="I75" s="91"/>
      <c r="J75" s="91"/>
      <c r="K75" s="91"/>
      <c r="L75" s="94">
        <f t="shared" si="4"/>
        <v>65</v>
      </c>
      <c r="M75" s="91"/>
      <c r="N75" s="91"/>
      <c r="O75" s="91"/>
      <c r="P75" s="91"/>
      <c r="Q75" s="95" t="e">
        <f t="shared" ref="Q75:Q99" si="5">S75*$I$10</f>
        <v>#DIV/0!</v>
      </c>
      <c r="R75" s="95" t="e">
        <f t="shared" ref="R75:R99" si="6">$I$10-Q75</f>
        <v>#DIV/0!</v>
      </c>
      <c r="S75" s="96" t="e">
        <f t="shared" ref="S75:S99" si="7">IF(L75&lt;$N$10,1-(1-(L75/$N$10))^1.8,1)</f>
        <v>#DIV/0!</v>
      </c>
    </row>
    <row r="76" spans="2:19" x14ac:dyDescent="0.25">
      <c r="B76" s="98"/>
      <c r="C76" s="98"/>
      <c r="D76" s="98"/>
      <c r="E76" s="98"/>
      <c r="F76" s="98"/>
      <c r="H76" s="91"/>
      <c r="I76" s="91"/>
      <c r="J76" s="91"/>
      <c r="K76" s="91"/>
      <c r="L76" s="94">
        <f t="shared" ref="L76:L100" si="8">L75+1</f>
        <v>66</v>
      </c>
      <c r="M76" s="91"/>
      <c r="N76" s="91"/>
      <c r="O76" s="91"/>
      <c r="P76" s="91"/>
      <c r="Q76" s="95" t="e">
        <f t="shared" si="5"/>
        <v>#DIV/0!</v>
      </c>
      <c r="R76" s="95" t="e">
        <f t="shared" si="6"/>
        <v>#DIV/0!</v>
      </c>
      <c r="S76" s="96" t="e">
        <f t="shared" si="7"/>
        <v>#DIV/0!</v>
      </c>
    </row>
    <row r="77" spans="2:19" x14ac:dyDescent="0.25">
      <c r="B77" s="98"/>
      <c r="C77" s="98"/>
      <c r="D77" s="98"/>
      <c r="E77" s="98"/>
      <c r="F77" s="98"/>
      <c r="H77" s="91"/>
      <c r="I77" s="91"/>
      <c r="J77" s="91"/>
      <c r="K77" s="91"/>
      <c r="L77" s="94">
        <f t="shared" si="8"/>
        <v>67</v>
      </c>
      <c r="M77" s="91"/>
      <c r="N77" s="91"/>
      <c r="O77" s="91"/>
      <c r="P77" s="91"/>
      <c r="Q77" s="95" t="e">
        <f t="shared" si="5"/>
        <v>#DIV/0!</v>
      </c>
      <c r="R77" s="95" t="e">
        <f t="shared" si="6"/>
        <v>#DIV/0!</v>
      </c>
      <c r="S77" s="96" t="e">
        <f t="shared" si="7"/>
        <v>#DIV/0!</v>
      </c>
    </row>
    <row r="78" spans="2:19" x14ac:dyDescent="0.25">
      <c r="B78" s="98"/>
      <c r="C78" s="98"/>
      <c r="D78" s="98"/>
      <c r="E78" s="98"/>
      <c r="F78" s="98"/>
      <c r="H78" s="91"/>
      <c r="I78" s="91"/>
      <c r="J78" s="91"/>
      <c r="K78" s="91"/>
      <c r="L78" s="94">
        <f t="shared" si="8"/>
        <v>68</v>
      </c>
      <c r="M78" s="91"/>
      <c r="N78" s="91"/>
      <c r="O78" s="91"/>
      <c r="P78" s="91"/>
      <c r="Q78" s="95" t="e">
        <f t="shared" si="5"/>
        <v>#DIV/0!</v>
      </c>
      <c r="R78" s="95" t="e">
        <f t="shared" si="6"/>
        <v>#DIV/0!</v>
      </c>
      <c r="S78" s="96" t="e">
        <f t="shared" si="7"/>
        <v>#DIV/0!</v>
      </c>
    </row>
    <row r="79" spans="2:19" x14ac:dyDescent="0.25">
      <c r="B79" s="98"/>
      <c r="C79" s="98"/>
      <c r="D79" s="98"/>
      <c r="E79" s="98"/>
      <c r="F79" s="98"/>
      <c r="H79" s="91"/>
      <c r="I79" s="91"/>
      <c r="J79" s="91"/>
      <c r="K79" s="91"/>
      <c r="L79" s="94">
        <f t="shared" si="8"/>
        <v>69</v>
      </c>
      <c r="M79" s="91"/>
      <c r="N79" s="91"/>
      <c r="O79" s="91"/>
      <c r="P79" s="91"/>
      <c r="Q79" s="95" t="e">
        <f t="shared" si="5"/>
        <v>#DIV/0!</v>
      </c>
      <c r="R79" s="95" t="e">
        <f t="shared" si="6"/>
        <v>#DIV/0!</v>
      </c>
      <c r="S79" s="96" t="e">
        <f t="shared" si="7"/>
        <v>#DIV/0!</v>
      </c>
    </row>
    <row r="80" spans="2:19" x14ac:dyDescent="0.25">
      <c r="B80" s="98"/>
      <c r="C80" s="98"/>
      <c r="D80" s="98"/>
      <c r="E80" s="98"/>
      <c r="F80" s="98"/>
      <c r="H80" s="91"/>
      <c r="I80" s="91"/>
      <c r="J80" s="91"/>
      <c r="K80" s="91"/>
      <c r="L80" s="94">
        <f t="shared" si="8"/>
        <v>70</v>
      </c>
      <c r="M80" s="91"/>
      <c r="N80" s="91"/>
      <c r="O80" s="91"/>
      <c r="P80" s="91"/>
      <c r="Q80" s="95" t="e">
        <f t="shared" si="5"/>
        <v>#DIV/0!</v>
      </c>
      <c r="R80" s="95" t="e">
        <f t="shared" si="6"/>
        <v>#DIV/0!</v>
      </c>
      <c r="S80" s="96" t="e">
        <f t="shared" si="7"/>
        <v>#DIV/0!</v>
      </c>
    </row>
    <row r="81" spans="2:19" x14ac:dyDescent="0.25">
      <c r="B81" s="98"/>
      <c r="C81" s="98"/>
      <c r="D81" s="98"/>
      <c r="E81" s="98"/>
      <c r="F81" s="98"/>
      <c r="H81" s="91"/>
      <c r="I81" s="91"/>
      <c r="J81" s="91"/>
      <c r="K81" s="91"/>
      <c r="L81" s="94">
        <f t="shared" si="8"/>
        <v>71</v>
      </c>
      <c r="M81" s="91"/>
      <c r="N81" s="91"/>
      <c r="O81" s="91"/>
      <c r="P81" s="91"/>
      <c r="Q81" s="95" t="e">
        <f t="shared" si="5"/>
        <v>#DIV/0!</v>
      </c>
      <c r="R81" s="95" t="e">
        <f t="shared" si="6"/>
        <v>#DIV/0!</v>
      </c>
      <c r="S81" s="96" t="e">
        <f t="shared" si="7"/>
        <v>#DIV/0!</v>
      </c>
    </row>
    <row r="82" spans="2:19" x14ac:dyDescent="0.25">
      <c r="B82" s="98"/>
      <c r="C82" s="98"/>
      <c r="D82" s="98"/>
      <c r="E82" s="98"/>
      <c r="F82" s="98"/>
      <c r="H82" s="91"/>
      <c r="I82" s="91"/>
      <c r="J82" s="91"/>
      <c r="K82" s="91"/>
      <c r="L82" s="94">
        <f t="shared" si="8"/>
        <v>72</v>
      </c>
      <c r="M82" s="91"/>
      <c r="N82" s="91"/>
      <c r="O82" s="91"/>
      <c r="P82" s="91"/>
      <c r="Q82" s="95" t="e">
        <f t="shared" si="5"/>
        <v>#DIV/0!</v>
      </c>
      <c r="R82" s="95" t="e">
        <f t="shared" si="6"/>
        <v>#DIV/0!</v>
      </c>
      <c r="S82" s="96" t="e">
        <f t="shared" si="7"/>
        <v>#DIV/0!</v>
      </c>
    </row>
    <row r="83" spans="2:19" x14ac:dyDescent="0.25">
      <c r="B83" s="98"/>
      <c r="C83" s="98"/>
      <c r="D83" s="98"/>
      <c r="E83" s="98"/>
      <c r="F83" s="98"/>
      <c r="H83" s="91"/>
      <c r="I83" s="91"/>
      <c r="J83" s="91"/>
      <c r="K83" s="91"/>
      <c r="L83" s="94">
        <f t="shared" si="8"/>
        <v>73</v>
      </c>
      <c r="M83" s="91"/>
      <c r="N83" s="91"/>
      <c r="O83" s="91"/>
      <c r="P83" s="91"/>
      <c r="Q83" s="95" t="e">
        <f t="shared" si="5"/>
        <v>#DIV/0!</v>
      </c>
      <c r="R83" s="95" t="e">
        <f t="shared" si="6"/>
        <v>#DIV/0!</v>
      </c>
      <c r="S83" s="96" t="e">
        <f t="shared" si="7"/>
        <v>#DIV/0!</v>
      </c>
    </row>
    <row r="84" spans="2:19" x14ac:dyDescent="0.25">
      <c r="B84" s="98"/>
      <c r="C84" s="98"/>
      <c r="D84" s="98"/>
      <c r="E84" s="98"/>
      <c r="F84" s="98"/>
      <c r="H84" s="91"/>
      <c r="I84" s="91"/>
      <c r="J84" s="91"/>
      <c r="K84" s="91"/>
      <c r="L84" s="94">
        <f t="shared" si="8"/>
        <v>74</v>
      </c>
      <c r="M84" s="91"/>
      <c r="N84" s="91"/>
      <c r="O84" s="91"/>
      <c r="P84" s="91"/>
      <c r="Q84" s="95" t="e">
        <f t="shared" si="5"/>
        <v>#DIV/0!</v>
      </c>
      <c r="R84" s="95" t="e">
        <f t="shared" si="6"/>
        <v>#DIV/0!</v>
      </c>
      <c r="S84" s="96" t="e">
        <f t="shared" si="7"/>
        <v>#DIV/0!</v>
      </c>
    </row>
    <row r="85" spans="2:19" x14ac:dyDescent="0.25">
      <c r="B85" s="98"/>
      <c r="C85" s="98"/>
      <c r="D85" s="98"/>
      <c r="E85" s="98"/>
      <c r="F85" s="98"/>
      <c r="H85" s="91"/>
      <c r="I85" s="91"/>
      <c r="J85" s="91"/>
      <c r="K85" s="91"/>
      <c r="L85" s="94">
        <f t="shared" si="8"/>
        <v>75</v>
      </c>
      <c r="M85" s="91"/>
      <c r="N85" s="91"/>
      <c r="O85" s="91"/>
      <c r="P85" s="91"/>
      <c r="Q85" s="95" t="e">
        <f t="shared" si="5"/>
        <v>#DIV/0!</v>
      </c>
      <c r="R85" s="95" t="e">
        <f t="shared" si="6"/>
        <v>#DIV/0!</v>
      </c>
      <c r="S85" s="96" t="e">
        <f t="shared" si="7"/>
        <v>#DIV/0!</v>
      </c>
    </row>
    <row r="86" spans="2:19" x14ac:dyDescent="0.25">
      <c r="B86" s="98"/>
      <c r="C86" s="98"/>
      <c r="D86" s="98"/>
      <c r="E86" s="98"/>
      <c r="F86" s="98"/>
      <c r="H86" s="91"/>
      <c r="I86" s="91"/>
      <c r="J86" s="91"/>
      <c r="K86" s="91"/>
      <c r="L86" s="94">
        <f t="shared" si="8"/>
        <v>76</v>
      </c>
      <c r="M86" s="91"/>
      <c r="N86" s="91"/>
      <c r="O86" s="91"/>
      <c r="P86" s="91"/>
      <c r="Q86" s="95" t="e">
        <f t="shared" si="5"/>
        <v>#DIV/0!</v>
      </c>
      <c r="R86" s="95" t="e">
        <f t="shared" si="6"/>
        <v>#DIV/0!</v>
      </c>
      <c r="S86" s="96" t="e">
        <f t="shared" si="7"/>
        <v>#DIV/0!</v>
      </c>
    </row>
    <row r="87" spans="2:19" x14ac:dyDescent="0.25">
      <c r="B87" s="98"/>
      <c r="C87" s="98"/>
      <c r="D87" s="98"/>
      <c r="E87" s="98"/>
      <c r="F87" s="98"/>
      <c r="H87" s="91"/>
      <c r="I87" s="91"/>
      <c r="J87" s="91"/>
      <c r="K87" s="91"/>
      <c r="L87" s="94">
        <f t="shared" si="8"/>
        <v>77</v>
      </c>
      <c r="M87" s="91"/>
      <c r="N87" s="91"/>
      <c r="O87" s="91"/>
      <c r="P87" s="91"/>
      <c r="Q87" s="95" t="e">
        <f t="shared" si="5"/>
        <v>#DIV/0!</v>
      </c>
      <c r="R87" s="95" t="e">
        <f t="shared" si="6"/>
        <v>#DIV/0!</v>
      </c>
      <c r="S87" s="96" t="e">
        <f t="shared" si="7"/>
        <v>#DIV/0!</v>
      </c>
    </row>
    <row r="88" spans="2:19" x14ac:dyDescent="0.25">
      <c r="B88" s="98"/>
      <c r="C88" s="98"/>
      <c r="D88" s="98"/>
      <c r="E88" s="98"/>
      <c r="F88" s="98"/>
      <c r="H88" s="91"/>
      <c r="I88" s="91"/>
      <c r="J88" s="91"/>
      <c r="K88" s="91"/>
      <c r="L88" s="94">
        <f t="shared" si="8"/>
        <v>78</v>
      </c>
      <c r="M88" s="91"/>
      <c r="N88" s="91"/>
      <c r="O88" s="91"/>
      <c r="P88" s="91"/>
      <c r="Q88" s="95" t="e">
        <f t="shared" si="5"/>
        <v>#DIV/0!</v>
      </c>
      <c r="R88" s="95" t="e">
        <f t="shared" si="6"/>
        <v>#DIV/0!</v>
      </c>
      <c r="S88" s="96" t="e">
        <f t="shared" si="7"/>
        <v>#DIV/0!</v>
      </c>
    </row>
    <row r="89" spans="2:19" x14ac:dyDescent="0.25">
      <c r="B89" s="98"/>
      <c r="C89" s="98"/>
      <c r="D89" s="98"/>
      <c r="E89" s="98"/>
      <c r="F89" s="98"/>
      <c r="H89" s="91"/>
      <c r="I89" s="91"/>
      <c r="J89" s="91"/>
      <c r="K89" s="91"/>
      <c r="L89" s="94">
        <f t="shared" si="8"/>
        <v>79</v>
      </c>
      <c r="M89" s="91"/>
      <c r="N89" s="91"/>
      <c r="O89" s="91"/>
      <c r="P89" s="91"/>
      <c r="Q89" s="95" t="e">
        <f t="shared" si="5"/>
        <v>#DIV/0!</v>
      </c>
      <c r="R89" s="95" t="e">
        <f t="shared" si="6"/>
        <v>#DIV/0!</v>
      </c>
      <c r="S89" s="96" t="e">
        <f t="shared" si="7"/>
        <v>#DIV/0!</v>
      </c>
    </row>
    <row r="90" spans="2:19" x14ac:dyDescent="0.25">
      <c r="B90" s="98"/>
      <c r="C90" s="98"/>
      <c r="D90" s="98"/>
      <c r="E90" s="98"/>
      <c r="F90" s="98"/>
      <c r="H90" s="91"/>
      <c r="I90" s="91"/>
      <c r="J90" s="91"/>
      <c r="K90" s="91"/>
      <c r="L90" s="94">
        <f t="shared" si="8"/>
        <v>80</v>
      </c>
      <c r="M90" s="91"/>
      <c r="N90" s="91"/>
      <c r="O90" s="91"/>
      <c r="P90" s="91"/>
      <c r="Q90" s="95" t="e">
        <f t="shared" si="5"/>
        <v>#DIV/0!</v>
      </c>
      <c r="R90" s="95" t="e">
        <f t="shared" si="6"/>
        <v>#DIV/0!</v>
      </c>
      <c r="S90" s="96" t="e">
        <f t="shared" si="7"/>
        <v>#DIV/0!</v>
      </c>
    </row>
    <row r="91" spans="2:19" x14ac:dyDescent="0.25">
      <c r="B91" s="98"/>
      <c r="C91" s="98"/>
      <c r="D91" s="98"/>
      <c r="E91" s="98"/>
      <c r="F91" s="98"/>
      <c r="H91" s="91"/>
      <c r="I91" s="91"/>
      <c r="J91" s="91"/>
      <c r="K91" s="91"/>
      <c r="L91" s="94">
        <f t="shared" si="8"/>
        <v>81</v>
      </c>
      <c r="M91" s="91"/>
      <c r="N91" s="91"/>
      <c r="O91" s="91"/>
      <c r="P91" s="91"/>
      <c r="Q91" s="95" t="e">
        <f t="shared" si="5"/>
        <v>#DIV/0!</v>
      </c>
      <c r="R91" s="95" t="e">
        <f t="shared" si="6"/>
        <v>#DIV/0!</v>
      </c>
      <c r="S91" s="96" t="e">
        <f t="shared" si="7"/>
        <v>#DIV/0!</v>
      </c>
    </row>
    <row r="92" spans="2:19" x14ac:dyDescent="0.25">
      <c r="B92" s="98"/>
      <c r="C92" s="98"/>
      <c r="D92" s="98"/>
      <c r="E92" s="98"/>
      <c r="F92" s="98"/>
      <c r="H92" s="91"/>
      <c r="I92" s="91"/>
      <c r="J92" s="91"/>
      <c r="K92" s="91"/>
      <c r="L92" s="94">
        <f t="shared" si="8"/>
        <v>82</v>
      </c>
      <c r="M92" s="91"/>
      <c r="N92" s="91"/>
      <c r="O92" s="91"/>
      <c r="P92" s="91"/>
      <c r="Q92" s="95" t="e">
        <f t="shared" si="5"/>
        <v>#DIV/0!</v>
      </c>
      <c r="R92" s="95" t="e">
        <f t="shared" si="6"/>
        <v>#DIV/0!</v>
      </c>
      <c r="S92" s="96" t="e">
        <f t="shared" si="7"/>
        <v>#DIV/0!</v>
      </c>
    </row>
    <row r="93" spans="2:19" x14ac:dyDescent="0.25">
      <c r="B93" s="98"/>
      <c r="C93" s="98"/>
      <c r="D93" s="98"/>
      <c r="E93" s="98"/>
      <c r="F93" s="98"/>
      <c r="H93" s="91"/>
      <c r="I93" s="91"/>
      <c r="J93" s="91"/>
      <c r="K93" s="91"/>
      <c r="L93" s="94">
        <f t="shared" si="8"/>
        <v>83</v>
      </c>
      <c r="M93" s="91"/>
      <c r="N93" s="91"/>
      <c r="O93" s="91"/>
      <c r="P93" s="91"/>
      <c r="Q93" s="95" t="e">
        <f t="shared" si="5"/>
        <v>#DIV/0!</v>
      </c>
      <c r="R93" s="95" t="e">
        <f t="shared" si="6"/>
        <v>#DIV/0!</v>
      </c>
      <c r="S93" s="96" t="e">
        <f t="shared" si="7"/>
        <v>#DIV/0!</v>
      </c>
    </row>
    <row r="94" spans="2:19" x14ac:dyDescent="0.25">
      <c r="B94" s="98"/>
      <c r="C94" s="98"/>
      <c r="D94" s="98"/>
      <c r="E94" s="98"/>
      <c r="F94" s="98"/>
      <c r="H94" s="91"/>
      <c r="I94" s="91"/>
      <c r="J94" s="91"/>
      <c r="K94" s="91"/>
      <c r="L94" s="94">
        <f t="shared" si="8"/>
        <v>84</v>
      </c>
      <c r="M94" s="91"/>
      <c r="N94" s="91"/>
      <c r="O94" s="91"/>
      <c r="P94" s="91"/>
      <c r="Q94" s="95" t="e">
        <f t="shared" si="5"/>
        <v>#DIV/0!</v>
      </c>
      <c r="R94" s="95" t="e">
        <f t="shared" si="6"/>
        <v>#DIV/0!</v>
      </c>
      <c r="S94" s="96" t="e">
        <f t="shared" si="7"/>
        <v>#DIV/0!</v>
      </c>
    </row>
    <row r="95" spans="2:19" x14ac:dyDescent="0.25">
      <c r="B95" s="98"/>
      <c r="C95" s="98"/>
      <c r="D95" s="98"/>
      <c r="E95" s="98"/>
      <c r="F95" s="98"/>
      <c r="H95" s="91"/>
      <c r="I95" s="91"/>
      <c r="J95" s="91"/>
      <c r="K95" s="91"/>
      <c r="L95" s="94">
        <f t="shared" si="8"/>
        <v>85</v>
      </c>
      <c r="M95" s="91"/>
      <c r="N95" s="91"/>
      <c r="O95" s="91"/>
      <c r="P95" s="91"/>
      <c r="Q95" s="95" t="e">
        <f t="shared" si="5"/>
        <v>#DIV/0!</v>
      </c>
      <c r="R95" s="95" t="e">
        <f t="shared" si="6"/>
        <v>#DIV/0!</v>
      </c>
      <c r="S95" s="96" t="e">
        <f t="shared" si="7"/>
        <v>#DIV/0!</v>
      </c>
    </row>
    <row r="96" spans="2:19" x14ac:dyDescent="0.25">
      <c r="B96" s="98"/>
      <c r="C96" s="98"/>
      <c r="D96" s="98"/>
      <c r="E96" s="98"/>
      <c r="F96" s="98"/>
      <c r="H96" s="91"/>
      <c r="I96" s="91"/>
      <c r="J96" s="91"/>
      <c r="K96" s="91"/>
      <c r="L96" s="94">
        <f t="shared" si="8"/>
        <v>86</v>
      </c>
      <c r="M96" s="91"/>
      <c r="N96" s="91"/>
      <c r="O96" s="91"/>
      <c r="P96" s="91"/>
      <c r="Q96" s="95" t="e">
        <f t="shared" si="5"/>
        <v>#DIV/0!</v>
      </c>
      <c r="R96" s="95" t="e">
        <f t="shared" si="6"/>
        <v>#DIV/0!</v>
      </c>
      <c r="S96" s="96" t="e">
        <f t="shared" si="7"/>
        <v>#DIV/0!</v>
      </c>
    </row>
    <row r="97" spans="2:19" x14ac:dyDescent="0.25">
      <c r="B97" s="98"/>
      <c r="C97" s="98"/>
      <c r="D97" s="98"/>
      <c r="E97" s="98"/>
      <c r="F97" s="98"/>
      <c r="H97" s="91"/>
      <c r="I97" s="91"/>
      <c r="J97" s="91"/>
      <c r="K97" s="91"/>
      <c r="L97" s="94">
        <f t="shared" si="8"/>
        <v>87</v>
      </c>
      <c r="M97" s="91"/>
      <c r="N97" s="91"/>
      <c r="O97" s="91"/>
      <c r="P97" s="91"/>
      <c r="Q97" s="95" t="e">
        <f t="shared" si="5"/>
        <v>#DIV/0!</v>
      </c>
      <c r="R97" s="95" t="e">
        <f t="shared" si="6"/>
        <v>#DIV/0!</v>
      </c>
      <c r="S97" s="96" t="e">
        <f t="shared" si="7"/>
        <v>#DIV/0!</v>
      </c>
    </row>
    <row r="98" spans="2:19" x14ac:dyDescent="0.25">
      <c r="B98" s="98"/>
      <c r="C98" s="98"/>
      <c r="D98" s="98"/>
      <c r="E98" s="98"/>
      <c r="F98" s="98"/>
      <c r="H98" s="91"/>
      <c r="I98" s="91"/>
      <c r="J98" s="91"/>
      <c r="K98" s="91"/>
      <c r="L98" s="94">
        <f t="shared" si="8"/>
        <v>88</v>
      </c>
      <c r="M98" s="91"/>
      <c r="N98" s="91"/>
      <c r="O98" s="91"/>
      <c r="P98" s="91"/>
      <c r="Q98" s="95" t="e">
        <f t="shared" si="5"/>
        <v>#DIV/0!</v>
      </c>
      <c r="R98" s="95" t="e">
        <f t="shared" si="6"/>
        <v>#DIV/0!</v>
      </c>
      <c r="S98" s="96" t="e">
        <f t="shared" si="7"/>
        <v>#DIV/0!</v>
      </c>
    </row>
    <row r="99" spans="2:19" x14ac:dyDescent="0.25">
      <c r="B99" s="98"/>
      <c r="C99" s="98"/>
      <c r="D99" s="98"/>
      <c r="E99" s="98"/>
      <c r="F99" s="98"/>
      <c r="H99" s="91"/>
      <c r="I99" s="91"/>
      <c r="J99" s="91"/>
      <c r="K99" s="91"/>
      <c r="L99" s="94">
        <f t="shared" si="8"/>
        <v>89</v>
      </c>
      <c r="M99" s="91"/>
      <c r="N99" s="91"/>
      <c r="O99" s="91"/>
      <c r="P99" s="91"/>
      <c r="Q99" s="95" t="e">
        <f t="shared" si="5"/>
        <v>#DIV/0!</v>
      </c>
      <c r="R99" s="95" t="e">
        <f t="shared" si="6"/>
        <v>#DIV/0!</v>
      </c>
      <c r="S99" s="96" t="e">
        <f t="shared" si="7"/>
        <v>#DIV/0!</v>
      </c>
    </row>
    <row r="100" spans="2:19" x14ac:dyDescent="0.25">
      <c r="B100" s="98"/>
      <c r="C100" s="98"/>
      <c r="D100" s="98"/>
      <c r="E100" s="98"/>
      <c r="F100" s="98"/>
      <c r="H100" s="91"/>
      <c r="I100" s="91"/>
      <c r="J100" s="91"/>
      <c r="K100" s="91"/>
      <c r="L100" s="94">
        <f t="shared" si="8"/>
        <v>90</v>
      </c>
      <c r="M100" s="91"/>
      <c r="N100" s="91"/>
      <c r="O100" s="91"/>
      <c r="P100" s="91"/>
      <c r="Q100" s="95" t="e">
        <f>S100*$I$10</f>
        <v>#DIV/0!</v>
      </c>
      <c r="R100" s="95" t="e">
        <f>$I$10-Q100</f>
        <v>#DIV/0!</v>
      </c>
      <c r="S100" s="96" t="e">
        <f>IF(L100&lt;$N$10,1-(1-(L100/$N$10))^1.8,1)</f>
        <v>#DIV/0!</v>
      </c>
    </row>
    <row r="101" spans="2:19" x14ac:dyDescent="0.25">
      <c r="B101" s="98"/>
      <c r="C101" s="98"/>
      <c r="D101" s="98"/>
      <c r="E101" s="98"/>
      <c r="F101" s="98"/>
    </row>
  </sheetData>
  <sheetProtection algorithmName="SHA-512" hashValue="xiI5QZJG6jOi6xCpXvsNmFRUUGc8C4PQoY6h/sudlZCojsU8PPC3jxXfZJzmcdYBD6gvIOSbzgwSpsiqtyJ3Gw==" saltValue="7nIb5g29l8GY8rRqbTdTyQ==" spinCount="100000" sheet="1" selectLockedCells="1" selectUnlockedCells="1"/>
  <mergeCells count="3">
    <mergeCell ref="H8:S8"/>
    <mergeCell ref="B8:D8"/>
    <mergeCell ref="B17:C1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946ee82-25a5-4c3a-90fd-32869f92d6f3">
      <Terms xmlns="http://schemas.microsoft.com/office/infopath/2007/PartnerControls"/>
    </lcf76f155ced4ddcb4097134ff3c332f>
    <TaxCatchAll xmlns="18777c6d-cb2f-46d4-8283-9e438da554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874FBB4CAECE4CA28547A617BAC8CA" ma:contentTypeVersion="16" ma:contentTypeDescription="Create a new document." ma:contentTypeScope="" ma:versionID="33c27f9c4d9e5c821cd14ee8d8141bb6">
  <xsd:schema xmlns:xsd="http://www.w3.org/2001/XMLSchema" xmlns:xs="http://www.w3.org/2001/XMLSchema" xmlns:p="http://schemas.microsoft.com/office/2006/metadata/properties" xmlns:ns2="4946ee82-25a5-4c3a-90fd-32869f92d6f3" xmlns:ns3="18777c6d-cb2f-46d4-8283-9e438da554e8" targetNamespace="http://schemas.microsoft.com/office/2006/metadata/properties" ma:root="true" ma:fieldsID="774f5833707856016ca3544a95c75a6f" ns2:_="" ns3:_="">
    <xsd:import namespace="4946ee82-25a5-4c3a-90fd-32869f92d6f3"/>
    <xsd:import namespace="18777c6d-cb2f-46d4-8283-9e438da554e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46ee82-25a5-4c3a-90fd-32869f92d6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64339e1-a024-4bf1-9a5b-b5f89841db7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8777c6d-cb2f-46d4-8283-9e438da554e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9c2e0ce-21a4-41e8-9ccf-027dec180784}" ma:internalName="TaxCatchAll" ma:showField="CatchAllData" ma:web="18777c6d-cb2f-46d4-8283-9e438da554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1711C7-AAE3-4AF9-BB8D-E936FDD9858B}">
  <ds:schemaRefs>
    <ds:schemaRef ds:uri="a1a94de0-c1cb-4a06-98b4-0da3753f3b3d"/>
    <ds:schemaRef ds:uri="http://schemas.microsoft.com/office/infopath/2007/PartnerControls"/>
    <ds:schemaRef ds:uri="http://www.w3.org/XML/1998/namespace"/>
    <ds:schemaRef ds:uri="http://purl.org/dc/elements/1.1/"/>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purl.org/dc/dcmitype/"/>
    <ds:schemaRef ds:uri="4946ee82-25a5-4c3a-90fd-32869f92d6f3"/>
    <ds:schemaRef ds:uri="18777c6d-cb2f-46d4-8283-9e438da554e8"/>
  </ds:schemaRefs>
</ds:datastoreItem>
</file>

<file path=customXml/itemProps2.xml><?xml version="1.0" encoding="utf-8"?>
<ds:datastoreItem xmlns:ds="http://schemas.openxmlformats.org/officeDocument/2006/customXml" ds:itemID="{CD6F4810-99AE-4621-BB40-474248F453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46ee82-25a5-4c3a-90fd-32869f92d6f3"/>
    <ds:schemaRef ds:uri="18777c6d-cb2f-46d4-8283-9e438da55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D99313-062E-49AF-A02C-E0E45CF6B5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User Interface</vt:lpstr>
      <vt:lpstr>Definitions</vt:lpstr>
      <vt:lpstr>Flow Calcs</vt:lpstr>
      <vt:lpstr>Pipe Size Calcs</vt:lpstr>
      <vt:lpstr>Inlet Calcs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Kendall Sweitzer</dc:creator>
  <cp:lastModifiedBy>Kendall Sweitzer</cp:lastModifiedBy>
  <dcterms:created xsi:type="dcterms:W3CDTF">2022-07-26T18:07:48Z</dcterms:created>
  <dcterms:modified xsi:type="dcterms:W3CDTF">2022-11-09T20:08:12Z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0x010100AD75B3EE26372D44A9DDF70C25F010DB</vt:lpwstr>
  </property>
  <property fmtid="{D5CDD505-2E9C-101B-9397-08002B2CF9AE}" pid="3" name="MediaServiceImageTags">
    <vt:lpwstr/>
  </property>
</Properties>
</file>