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spipe.sharepoint.com/sites/peitechnicalsupport/Shared Documents/State Spreadsheet Calculators/"/>
    </mc:Choice>
  </mc:AlternateContent>
  <xr:revisionPtr revIDLastSave="44" documentId="8_{EE4006C6-73FD-4C02-859E-CB347EA03B47}" xr6:coauthVersionLast="47" xr6:coauthVersionMax="47" xr10:uidLastSave="{DA6C4CCD-BD66-40FF-92B2-BA2DA4643C7F}"/>
  <bookViews>
    <workbookView xWindow="12720" yWindow="105" windowWidth="14430" windowHeight="15315" xr2:uid="{00000000-000D-0000-FFFF-FFFF00000000}"/>
  </bookViews>
  <sheets>
    <sheet name="Calculator" sheetId="1" r:id="rId1"/>
    <sheet name="Slope Check" sheetId="9" state="hidden" r:id="rId2"/>
    <sheet name="GPD" sheetId="5" state="hidden" r:id="rId3"/>
    <sheet name="RowLgth" sheetId="6" state="hidden" r:id="rId4"/>
    <sheet name="Sys Slope" sheetId="7" state="hidden" r:id="rId5"/>
  </sheets>
  <definedNames>
    <definedName name="GPD">GPD!$A$2:$B$10</definedName>
    <definedName name="_xlnm.Print_Area" localSheetId="0">Calculator!$B$1:$S$72</definedName>
    <definedName name="RowLength">RowLgth!$A$1:$A$76</definedName>
    <definedName name="SlopeCheck">'Slope Check'!$B$2:$D$97</definedName>
    <definedName name="SSE_Test">Calculator!$V$13:$W$15</definedName>
    <definedName name="SystemSlope">'Sys Slope'!$A$1:$A$26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C10" i="1" s="1" a="1"/>
  <c r="C10" i="1" s="1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2" i="9"/>
  <c r="D13" i="1"/>
  <c r="C25" i="1"/>
  <c r="D14" i="1" l="1"/>
  <c r="D17" i="1"/>
  <c r="D12" i="1"/>
  <c r="C6" i="1"/>
  <c r="W12" i="1" l="1"/>
  <c r="D15" i="1"/>
  <c r="N9" i="1" l="1"/>
  <c r="W10" i="1" s="1"/>
  <c r="L27" i="1"/>
  <c r="D16" i="1"/>
  <c r="D18" i="1" s="1"/>
  <c r="N11" i="1"/>
  <c r="N10" i="1"/>
  <c r="W15" i="1" l="1"/>
  <c r="V15" i="1" s="1"/>
  <c r="W13" i="1"/>
  <c r="V13" i="1" s="1"/>
  <c r="W14" i="1"/>
  <c r="V14" i="1" s="1"/>
  <c r="K25" i="1"/>
  <c r="D20" i="1" l="1"/>
  <c r="R26" i="1"/>
  <c r="W16" i="1"/>
  <c r="W8" i="1" l="1"/>
  <c r="D21" i="1" s="1"/>
  <c r="D22" i="1" s="1"/>
  <c r="K33" i="1"/>
  <c r="D19" i="1"/>
  <c r="J2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<sst xmlns="http://schemas.openxmlformats.org/spreadsheetml/2006/main" count="59" uniqueCount="48">
  <si>
    <t xml:space="preserve">                    PEI Treatment System Calculator for Illinois</t>
  </si>
  <si>
    <r>
      <t xml:space="preserve">                 </t>
    </r>
    <r>
      <rPr>
        <sz val="14"/>
        <color rgb="FF1F497D"/>
        <rFont val="Calibri"/>
        <family val="2"/>
        <scheme val="minor"/>
      </rPr>
      <t xml:space="preserve">   (residential strength wastewater only)</t>
    </r>
  </si>
  <si>
    <t>Commercial =</t>
  </si>
  <si>
    <t>Soil Scientist Assigned Loading Rate =</t>
  </si>
  <si>
    <t>GPD/SF</t>
  </si>
  <si>
    <t>Presby Products</t>
  </si>
  <si>
    <t>ft³ sand</t>
  </si>
  <si>
    <t>PEI Soil Loading Rate =</t>
  </si>
  <si>
    <t>Pipe being used =</t>
  </si>
  <si>
    <t>ft</t>
  </si>
  <si>
    <t>%</t>
  </si>
  <si>
    <t>Offset Adapters =</t>
  </si>
  <si>
    <t>total</t>
  </si>
  <si>
    <t>ft³ pipe volume</t>
  </si>
  <si>
    <t>Row Length =</t>
  </si>
  <si>
    <t>Couplings =</t>
  </si>
  <si>
    <t>Presby Pipe Required minimum =</t>
  </si>
  <si>
    <t>Copy the items above and Paste them into and email to request a quation. Press the button below to open your email program.</t>
  </si>
  <si>
    <t>= minimum dispersal area width</t>
  </si>
  <si>
    <t>Daily Design Flow =</t>
  </si>
  <si>
    <t>GPD</t>
  </si>
  <si>
    <t>= Sloping SSE &gt;0 but &lt;=10%</t>
  </si>
  <si>
    <t>Sand Bed Area Required =</t>
  </si>
  <si>
    <t>sq ft</t>
  </si>
  <si>
    <t>= Sloping SSE&gt;10%</t>
  </si>
  <si>
    <t>Number of Rows =</t>
  </si>
  <si>
    <t>= level system sand extension</t>
  </si>
  <si>
    <t>Pipe Bed Width =</t>
  </si>
  <si>
    <t>Request a Quotation</t>
  </si>
  <si>
    <t>= sand bed width</t>
  </si>
  <si>
    <t>Sand Bed Length =</t>
  </si>
  <si>
    <t>Treatment Area Width (Tall Portion) =</t>
  </si>
  <si>
    <t>Sand Bed Width =</t>
  </si>
  <si>
    <t xml:space="preserve">System Sand Extension = </t>
  </si>
  <si>
    <t>System Sand needed =</t>
  </si>
  <si>
    <t>±yds³</t>
  </si>
  <si>
    <t>Estimated Tonnage =</t>
  </si>
  <si>
    <t>±Ton</t>
  </si>
  <si>
    <t>Plan View (not to scale)</t>
  </si>
  <si>
    <t>Section View (not to scale)</t>
  </si>
  <si>
    <t>PEI SLR</t>
  </si>
  <si>
    <t>Allowable System Slope</t>
  </si>
  <si>
    <t>Bedrooms</t>
  </si>
  <si>
    <t>N</t>
  </si>
  <si>
    <t>IL SLR</t>
  </si>
  <si>
    <t>4-inches Below Grade (min) =</t>
  </si>
  <si>
    <t>May 2023 Edition</t>
  </si>
  <si>
    <t>In-Ground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</si>
</sst>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6"/>
      <color rgb="FFFF0000"/>
      <name val="Calibri"/>
      <family val="2"/>
      <scheme val="minor"/>
    </font>
    <font>
      <b/>
      <sz val="16"/>
      <color theme="3"/>
      <name val="Calibri"/>
      <family val="2"/>
      <scheme val="minor"/>
    </font>
    <font>
      <u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6"/>
      <color rgb="FF1F497D"/>
      <name val="Calibri"/>
      <family val="2"/>
      <scheme val="minor"/>
    </font>
    <font>
      <b/>
      <sz val="14"/>
      <color rgb="FF1F497D"/>
      <name val="Calibri"/>
      <family val="2"/>
      <scheme val="minor"/>
    </font>
    <font>
      <sz val="14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rgb="FF92D050"/>
      </left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rgb="FFD8E4BC"/>
      </left>
      <right style="thin">
        <color rgb="FFD8E4BC"/>
      </right>
      <top style="thin">
        <color rgb="FFD8E4BC"/>
      </top>
      <bottom style="thin">
        <color rgb="FFD8E4BC"/>
      </bottom>
      <diagonal/>
    </border>
    <border>
      <left style="thin">
        <color rgb="FF92D050"/>
      </left>
      <right/>
      <top style="thin">
        <color theme="6" tint="0.59999389629810485"/>
      </top>
      <bottom/>
      <diagonal/>
    </border>
    <border>
      <left/>
      <right style="thin">
        <color rgb="FF92D050"/>
      </right>
      <top style="thin">
        <color theme="6" tint="0.59999389629810485"/>
      </top>
      <bottom/>
      <diagonal/>
    </border>
    <border>
      <left/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/>
      <top/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 style="thin">
        <color rgb="FFD8E4BC"/>
      </top>
      <bottom style="thin">
        <color rgb="FF92D05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0" xfId="0" quotePrefix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8" fillId="0" borderId="0" xfId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textRotation="90"/>
    </xf>
    <xf numFmtId="0" fontId="11" fillId="0" borderId="0" xfId="0" applyFont="1" applyAlignment="1">
      <alignment horizontal="center" textRotation="90"/>
    </xf>
    <xf numFmtId="0" fontId="0" fillId="0" borderId="0" xfId="0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2" borderId="15" xfId="0" applyFont="1" applyFill="1" applyBorder="1" applyAlignment="1" applyProtection="1">
      <alignment vertical="center"/>
      <protection locked="0"/>
    </xf>
    <xf numFmtId="1" fontId="1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0" fillId="0" borderId="12" xfId="0" applyBorder="1" applyAlignment="1">
      <alignment horizontal="right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2" fillId="0" borderId="0" xfId="0" applyFont="1"/>
    <xf numFmtId="0" fontId="0" fillId="0" borderId="12" xfId="0" applyBorder="1"/>
    <xf numFmtId="0" fontId="0" fillId="0" borderId="6" xfId="0" applyBorder="1"/>
    <xf numFmtId="0" fontId="0" fillId="0" borderId="1" xfId="0" applyBorder="1"/>
    <xf numFmtId="0" fontId="8" fillId="0" borderId="0" xfId="1" applyFont="1" applyFill="1" applyBorder="1" applyAlignment="1" applyProtection="1">
      <alignment vertical="center"/>
    </xf>
    <xf numFmtId="0" fontId="3" fillId="0" borderId="0" xfId="1" applyFill="1" applyBorder="1" applyAlignment="1" applyProtection="1"/>
    <xf numFmtId="0" fontId="4" fillId="0" borderId="0" xfId="0" applyFont="1"/>
    <xf numFmtId="164" fontId="1" fillId="0" borderId="6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top" wrapText="1"/>
    </xf>
    <xf numFmtId="0" fontId="3" fillId="2" borderId="7" xfId="1" applyFill="1" applyBorder="1" applyAlignment="1" applyProtection="1">
      <alignment horizontal="center" vertical="center"/>
      <protection locked="0"/>
    </xf>
    <xf numFmtId="0" fontId="3" fillId="2" borderId="8" xfId="1" applyFill="1" applyBorder="1" applyAlignment="1" applyProtection="1">
      <alignment horizontal="center" vertical="center"/>
      <protection locked="0"/>
    </xf>
    <xf numFmtId="0" fontId="3" fillId="2" borderId="9" xfId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48">
    <dxf>
      <border>
        <left style="dashed">
          <color auto="1"/>
        </left>
        <vertical/>
        <horizontal/>
      </border>
    </dxf>
    <dxf>
      <border>
        <left style="dashed">
          <color auto="1"/>
        </left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left style="dashed">
          <color auto="1"/>
        </left>
        <vertical/>
        <horizontal/>
      </border>
    </dxf>
    <dxf>
      <border>
        <left style="dashed">
          <color auto="1"/>
        </left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</dxf>
  </dxfs>
  <tableStyles count="0" defaultTableStyle="TableStyleMedium9" defaultPivotStyle="PivotStyleLight16"/>
  <colors>
    <mruColors>
      <color rgb="FFFFFF99"/>
      <color rgb="FFD8E4BC"/>
      <color rgb="FFFF7C80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47625</xdr:rowOff>
    </xdr:from>
    <xdr:to>
      <xdr:col>2</xdr:col>
      <xdr:colOff>1200150</xdr:colOff>
      <xdr:row>3</xdr:row>
      <xdr:rowOff>231576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5DF745E-FEE1-4E9B-9AA4-B184BB4B9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47625"/>
          <a:ext cx="1162050" cy="9078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luckey@infiltratorwater.com?subject=Illinois%20PEI%20System%20Quo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4.42578125" customWidth="1"/>
    <col min="2" max="2" width="1.28515625" customWidth="1"/>
    <col min="3" max="3" width="36.28515625" style="1" customWidth="1"/>
    <col min="5" max="5" width="7.28515625" customWidth="1"/>
    <col min="6" max="6" width="1.7109375" customWidth="1"/>
    <col min="7" max="7" width="1.85546875" customWidth="1"/>
    <col min="8" max="9" width="0.85546875" customWidth="1"/>
    <col min="10" max="10" width="6.7109375" customWidth="1"/>
    <col min="11" max="11" width="0.5703125" customWidth="1"/>
    <col min="12" max="12" width="3.5703125" customWidth="1"/>
    <col min="13" max="13" width="2.42578125" customWidth="1"/>
    <col min="14" max="14" width="1" customWidth="1"/>
    <col min="15" max="15" width="4.140625" customWidth="1"/>
    <col min="16" max="16" width="2.140625" customWidth="1"/>
    <col min="17" max="17" width="0.42578125" customWidth="1"/>
    <col min="18" max="18" width="6.7109375" customWidth="1"/>
    <col min="19" max="19" width="0.85546875" customWidth="1"/>
    <col min="20" max="20" width="6.140625" hidden="1" customWidth="1"/>
    <col min="21" max="21" width="1.7109375" hidden="1" customWidth="1"/>
    <col min="22" max="24" width="9.140625" hidden="1" customWidth="1"/>
    <col min="25" max="25" width="0" hidden="1" customWidth="1"/>
    <col min="26" max="26" width="12.42578125" hidden="1" customWidth="1"/>
    <col min="27" max="27" width="28.85546875" hidden="1" customWidth="1"/>
  </cols>
  <sheetData>
    <row r="1" spans="1:24" ht="18" customHeight="1" x14ac:dyDescent="0.25">
      <c r="C1"/>
    </row>
    <row r="2" spans="1:24" ht="20.100000000000001" customHeight="1" x14ac:dyDescent="0.25"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24" ht="20.100000000000001" customHeight="1" x14ac:dyDescent="0.25">
      <c r="C3" s="53" t="s">
        <v>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28"/>
      <c r="T3" s="28"/>
      <c r="U3" s="22"/>
    </row>
    <row r="4" spans="1:24" ht="20.100000000000001" customHeight="1" x14ac:dyDescent="0.25"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17"/>
      <c r="T4" s="17"/>
      <c r="U4" s="17"/>
    </row>
    <row r="5" spans="1:24" ht="20.100000000000001" customHeight="1" x14ac:dyDescent="0.25">
      <c r="C5" s="36" t="s">
        <v>2</v>
      </c>
      <c r="D5" s="51" t="s">
        <v>43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4" ht="15.75" customHeight="1" x14ac:dyDescent="0.25">
      <c r="A6" s="60" t="s">
        <v>46</v>
      </c>
      <c r="C6" s="36" t="str">
        <f>IF(D5="N","Bedrooms =","Gallons per Day Loading =")</f>
        <v>Bedrooms =</v>
      </c>
      <c r="D6" s="16">
        <v>3</v>
      </c>
      <c r="E6" s="10"/>
    </row>
    <row r="7" spans="1:24" ht="15.75" customHeight="1" x14ac:dyDescent="0.25">
      <c r="A7" s="60"/>
      <c r="C7" s="36" t="s">
        <v>3</v>
      </c>
      <c r="D7" s="16">
        <v>0.25</v>
      </c>
      <c r="E7" s="10" t="s">
        <v>4</v>
      </c>
      <c r="S7" s="42"/>
      <c r="T7" s="26"/>
      <c r="U7" s="23"/>
    </row>
    <row r="8" spans="1:24" ht="15.75" customHeight="1" x14ac:dyDescent="0.25">
      <c r="A8" s="60"/>
      <c r="C8" s="37" t="s">
        <v>7</v>
      </c>
      <c r="D8" s="49">
        <f>ROUND(D7/0.6666,3)</f>
        <v>0.375</v>
      </c>
      <c r="E8" s="10" t="s">
        <v>4</v>
      </c>
      <c r="G8" s="55" t="s">
        <v>5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7"/>
      <c r="U8" s="24"/>
      <c r="W8">
        <f>((D18*1.75)+(D20*0.5))*(D11+2)</f>
        <v>876</v>
      </c>
      <c r="X8" t="s">
        <v>6</v>
      </c>
    </row>
    <row r="9" spans="1:24" ht="15.75" customHeight="1" x14ac:dyDescent="0.25">
      <c r="A9" s="60"/>
      <c r="C9" s="37" t="s">
        <v>45</v>
      </c>
      <c r="D9" s="51" t="s">
        <v>43</v>
      </c>
      <c r="G9" s="58" t="s">
        <v>8</v>
      </c>
      <c r="H9" s="58"/>
      <c r="I9" s="58"/>
      <c r="J9" s="58"/>
      <c r="K9" s="58"/>
      <c r="L9" s="58"/>
      <c r="M9" s="58"/>
      <c r="N9" s="54">
        <f>D11*D15</f>
        <v>210</v>
      </c>
      <c r="O9" s="54"/>
      <c r="P9" s="54"/>
      <c r="Q9" s="54"/>
      <c r="R9" s="43" t="s">
        <v>9</v>
      </c>
      <c r="U9" s="24"/>
    </row>
    <row r="10" spans="1:24" ht="15.75" customHeight="1" x14ac:dyDescent="0.25">
      <c r="A10" s="60"/>
      <c r="C10" s="38" t="str" cm="1">
        <f t="array" ref="C10">_xlfn.IFS(D10=0,"System Slope",
AND(D9="N",$D$10&lt;=VLOOKUP($D$8,SlopeCheck,2,FALSE)),"System Slope = ",
AND(D9="N", D10&gt;VLOOKUP(D8,SlopeCheck,2,FALSE)),"Error to Steep",
AND(D9="Y", D10&lt;=VLOOKUP(D8, SlopeCheck,3,FALSE)),"System Slope =",
TRUE, "Error to Steep!")</f>
        <v>System Slope</v>
      </c>
      <c r="D10" s="34">
        <v>0</v>
      </c>
      <c r="E10" s="10" t="s">
        <v>10</v>
      </c>
      <c r="G10" s="73" t="s">
        <v>11</v>
      </c>
      <c r="H10" s="73"/>
      <c r="I10" s="73"/>
      <c r="J10" s="73"/>
      <c r="K10" s="73"/>
      <c r="L10" s="73"/>
      <c r="M10" s="73"/>
      <c r="N10" s="73">
        <f>Calculator!D15*2</f>
        <v>14</v>
      </c>
      <c r="O10" s="73"/>
      <c r="P10" s="73"/>
      <c r="Q10" s="73"/>
      <c r="R10" s="44" t="s">
        <v>12</v>
      </c>
      <c r="S10" s="6"/>
      <c r="U10" s="24"/>
      <c r="W10">
        <f>PI()*0.5^2*N9</f>
        <v>164.93361431346415</v>
      </c>
      <c r="X10" t="s">
        <v>13</v>
      </c>
    </row>
    <row r="11" spans="1:24" ht="15.75" customHeight="1" x14ac:dyDescent="0.25">
      <c r="A11" s="60"/>
      <c r="C11" s="39" t="s">
        <v>14</v>
      </c>
      <c r="D11" s="16">
        <v>30</v>
      </c>
      <c r="E11" s="10" t="s">
        <v>9</v>
      </c>
      <c r="G11" s="74" t="s">
        <v>15</v>
      </c>
      <c r="H11" s="74"/>
      <c r="I11" s="74"/>
      <c r="J11" s="74"/>
      <c r="K11" s="74"/>
      <c r="L11" s="74"/>
      <c r="M11" s="74"/>
      <c r="N11" s="69">
        <f>ROUNDUP((Calculator!D11/10)-1,1)*Calculator!D15</f>
        <v>14</v>
      </c>
      <c r="O11" s="69"/>
      <c r="P11" s="69"/>
      <c r="Q11" s="69"/>
      <c r="R11" s="45" t="s">
        <v>12</v>
      </c>
      <c r="S11" s="6"/>
      <c r="U11" s="24"/>
    </row>
    <row r="12" spans="1:24" ht="15.75" customHeight="1" x14ac:dyDescent="0.25">
      <c r="A12" s="60"/>
      <c r="C12" s="36" t="s">
        <v>16</v>
      </c>
      <c r="D12" s="11">
        <f>IF(D5="N",D6*70,CEILING(D6/2.14,1))</f>
        <v>210</v>
      </c>
      <c r="E12" s="10" t="s">
        <v>9</v>
      </c>
      <c r="G12" s="75" t="s">
        <v>17</v>
      </c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20"/>
      <c r="T12" s="20"/>
      <c r="U12" s="19"/>
      <c r="W12">
        <f>CEILING(D14/D17,0.125)</f>
        <v>37.5</v>
      </c>
      <c r="X12" s="18" t="s">
        <v>18</v>
      </c>
    </row>
    <row r="13" spans="1:24" ht="15.75" customHeight="1" x14ac:dyDescent="0.25">
      <c r="A13" s="60"/>
      <c r="C13" s="36" t="s">
        <v>19</v>
      </c>
      <c r="D13" s="11">
        <f>IF(D5="N",VLOOKUP(D6,GPD,2,FALSE),D6)</f>
        <v>450</v>
      </c>
      <c r="E13" s="10" t="s">
        <v>20</v>
      </c>
      <c r="F13" s="20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20"/>
      <c r="T13" s="20"/>
      <c r="U13" s="19"/>
      <c r="V13">
        <f>IF(W13&gt;0,1,0)</f>
        <v>0</v>
      </c>
      <c r="W13">
        <f>IF(AND(D10&gt;0,D10&lt;=10,W12&gt;D18),CEILING(W12-$D$18,0.125),0)</f>
        <v>0</v>
      </c>
      <c r="X13" s="18" t="s">
        <v>21</v>
      </c>
    </row>
    <row r="14" spans="1:24" ht="15.75" customHeight="1" x14ac:dyDescent="0.25">
      <c r="A14" s="60"/>
      <c r="C14" s="36" t="s">
        <v>22</v>
      </c>
      <c r="D14" s="12">
        <f>IF(D5="N",VLOOKUP(D6,GPD,2,FALSE)/D8,CEILING(D6/D8,1))</f>
        <v>1200</v>
      </c>
      <c r="E14" s="10" t="s">
        <v>23</v>
      </c>
      <c r="F14" s="20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20"/>
      <c r="T14" s="20"/>
      <c r="U14" s="19"/>
      <c r="V14">
        <f t="shared" ref="V14:V15" si="0">IF(W14&gt;0,1,0)</f>
        <v>0</v>
      </c>
      <c r="W14">
        <f>IF(AND(D10&gt;10,(W12-D18)&gt;=2.5),CEILING(W12-D18,0.125),0)</f>
        <v>0</v>
      </c>
      <c r="X14" s="18" t="s">
        <v>24</v>
      </c>
    </row>
    <row r="15" spans="1:24" ht="15.75" customHeight="1" x14ac:dyDescent="0.25">
      <c r="A15" s="60"/>
      <c r="C15" s="36" t="s">
        <v>25</v>
      </c>
      <c r="D15" s="13">
        <f>IF(D12/D11&lt;2,2,CEILING(D12/D11,1))</f>
        <v>7</v>
      </c>
      <c r="E15" s="10"/>
      <c r="F15" s="20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20"/>
      <c r="T15" s="20"/>
      <c r="U15" s="19"/>
      <c r="V15">
        <f t="shared" si="0"/>
        <v>1</v>
      </c>
      <c r="W15">
        <f>IF(AND(D10=0,W12&gt;D18),CEILING((W12-D18)/2,0.125),0)</f>
        <v>12.75</v>
      </c>
      <c r="X15" s="18" t="s">
        <v>26</v>
      </c>
    </row>
    <row r="16" spans="1:24" ht="15.75" customHeight="1" x14ac:dyDescent="0.25">
      <c r="A16" s="60"/>
      <c r="C16" s="36" t="s">
        <v>27</v>
      </c>
      <c r="D16" s="15">
        <f>(D15-1)*1.5+1</f>
        <v>10</v>
      </c>
      <c r="E16" s="10" t="s">
        <v>9</v>
      </c>
      <c r="G16" s="76" t="s">
        <v>28</v>
      </c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8"/>
      <c r="S16" s="46"/>
      <c r="T16" s="27"/>
      <c r="U16" s="25"/>
      <c r="W16" s="8">
        <f>D18+W13+W14+2*W15</f>
        <v>37.5</v>
      </c>
      <c r="X16" s="18" t="s">
        <v>29</v>
      </c>
    </row>
    <row r="17" spans="1:23" ht="15.75" customHeight="1" x14ac:dyDescent="0.25">
      <c r="A17" s="60"/>
      <c r="C17" s="36" t="s">
        <v>30</v>
      </c>
      <c r="D17" s="14">
        <f>D11+2</f>
        <v>32</v>
      </c>
      <c r="E17" s="10" t="s">
        <v>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W17" s="8"/>
    </row>
    <row r="18" spans="1:23" ht="15.75" x14ac:dyDescent="0.25">
      <c r="A18" s="60"/>
      <c r="C18" s="36" t="s">
        <v>31</v>
      </c>
      <c r="D18" s="15">
        <f>D16+2</f>
        <v>12</v>
      </c>
      <c r="E18" s="10" t="s">
        <v>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21"/>
      <c r="U18" s="21"/>
    </row>
    <row r="19" spans="1:23" ht="15.75" x14ac:dyDescent="0.25">
      <c r="A19" s="60"/>
      <c r="C19" s="36" t="s">
        <v>32</v>
      </c>
      <c r="D19" s="33">
        <f>W16</f>
        <v>37.5</v>
      </c>
      <c r="E19" s="10" t="s">
        <v>9</v>
      </c>
    </row>
    <row r="20" spans="1:23" ht="15.75" x14ac:dyDescent="0.25">
      <c r="A20" s="60"/>
      <c r="C20" s="13" t="s">
        <v>33</v>
      </c>
      <c r="D20" s="33">
        <f>VLOOKUP(1,SSE_Test,2,FALSE)</f>
        <v>12.75</v>
      </c>
      <c r="E20" s="10" t="s">
        <v>9</v>
      </c>
    </row>
    <row r="21" spans="1:23" ht="15.75" x14ac:dyDescent="0.25">
      <c r="A21" s="60"/>
      <c r="C21" s="40" t="s">
        <v>34</v>
      </c>
      <c r="D21" s="14">
        <f>CEILING((W8-W10)/27,1)</f>
        <v>27</v>
      </c>
      <c r="E21" s="10" t="s">
        <v>35</v>
      </c>
      <c r="W21" s="8"/>
    </row>
    <row r="22" spans="1:23" ht="15.75" x14ac:dyDescent="0.25">
      <c r="A22" s="31"/>
      <c r="C22" s="41" t="s">
        <v>36</v>
      </c>
      <c r="D22" s="35">
        <f>D21*1.5</f>
        <v>40.5</v>
      </c>
      <c r="E22" s="10" t="s">
        <v>37</v>
      </c>
      <c r="W22" s="8"/>
    </row>
    <row r="23" spans="1:23" ht="15.75" x14ac:dyDescent="0.25">
      <c r="A23" s="30"/>
      <c r="C23" s="29"/>
      <c r="D23" s="3"/>
      <c r="E23" s="2"/>
      <c r="K23" s="48"/>
      <c r="L23" s="48"/>
      <c r="M23" s="48"/>
      <c r="N23" s="48"/>
      <c r="O23" s="48"/>
      <c r="P23" s="48"/>
      <c r="Q23" s="48"/>
      <c r="R23" s="48"/>
    </row>
    <row r="24" spans="1:23" ht="15" customHeight="1" x14ac:dyDescent="0.25">
      <c r="C24" s="62" t="s">
        <v>38</v>
      </c>
      <c r="D24" s="62"/>
      <c r="E24" s="62"/>
      <c r="J24" s="62" t="s">
        <v>39</v>
      </c>
      <c r="K24" s="62"/>
      <c r="L24" s="62"/>
      <c r="M24" s="62"/>
      <c r="N24" s="62"/>
      <c r="O24" s="62"/>
      <c r="P24" s="62"/>
      <c r="Q24" s="62"/>
      <c r="R24" s="62"/>
    </row>
    <row r="25" spans="1:23" ht="12" customHeight="1" x14ac:dyDescent="0.25">
      <c r="C25" s="65" t="str">
        <f>"&lt;-------------------------------- "&amp;D11&amp;"' -------------------------------&gt;"</f>
        <v>&lt;-------------------------------- 30' -------------------------------&gt;</v>
      </c>
      <c r="D25" s="65"/>
      <c r="E25" s="65"/>
      <c r="K25" s="67" t="str">
        <f>"&lt;----"&amp;$D$18&amp;"'"&amp;"----&gt;"</f>
        <v>&lt;----12'----&gt;</v>
      </c>
      <c r="L25" s="67"/>
      <c r="M25" s="67"/>
      <c r="N25" s="67"/>
      <c r="O25" s="67"/>
      <c r="P25" s="67"/>
      <c r="Q25" s="67"/>
    </row>
    <row r="26" spans="1:23" ht="5.0999999999999996" customHeight="1" x14ac:dyDescent="0.25">
      <c r="C26" s="59"/>
      <c r="D26" s="59"/>
      <c r="E26" s="59"/>
      <c r="J26" s="70" t="str">
        <f>IF(AND($D$19&gt;$D$18,$D$10=0),$W$15&amp;"'","")</f>
        <v>12.75'</v>
      </c>
      <c r="K26" s="71"/>
      <c r="M26" s="5"/>
      <c r="N26" s="6"/>
      <c r="Q26" s="68"/>
      <c r="R26" s="70">
        <f>VLOOKUP(1,SSE_Test,2,FALSE)</f>
        <v>12.75</v>
      </c>
    </row>
    <row r="27" spans="1:23" ht="5.0999999999999996" customHeight="1" x14ac:dyDescent="0.25">
      <c r="J27" s="70"/>
      <c r="K27" s="71"/>
      <c r="L27" s="72" t="str">
        <f>"("&amp;D15&amp;") rows"</f>
        <v>(7) rows</v>
      </c>
      <c r="M27" s="72"/>
      <c r="N27" s="72"/>
      <c r="O27" s="72"/>
      <c r="P27" s="72"/>
      <c r="Q27" s="68"/>
      <c r="R27" s="70"/>
    </row>
    <row r="28" spans="1:23" ht="5.0999999999999996" customHeight="1" x14ac:dyDescent="0.25">
      <c r="C28" s="59"/>
      <c r="D28" s="59"/>
      <c r="E28" s="59"/>
      <c r="J28" s="70"/>
      <c r="K28" s="71"/>
      <c r="L28" s="72"/>
      <c r="M28" s="72"/>
      <c r="N28" s="72"/>
      <c r="O28" s="72"/>
      <c r="P28" s="72"/>
      <c r="Q28" s="68"/>
      <c r="R28" s="70"/>
    </row>
    <row r="29" spans="1:23" ht="5.0999999999999996" customHeight="1" x14ac:dyDescent="0.25">
      <c r="J29" s="4"/>
      <c r="K29" s="71"/>
      <c r="L29" s="72"/>
      <c r="M29" s="72"/>
      <c r="N29" s="72"/>
      <c r="O29" s="72"/>
      <c r="P29" s="72"/>
      <c r="Q29" s="68"/>
      <c r="R29" s="4"/>
    </row>
    <row r="30" spans="1:23" ht="5.0999999999999996" customHeight="1" x14ac:dyDescent="0.25">
      <c r="C30" s="59"/>
      <c r="D30" s="59"/>
      <c r="E30" s="59"/>
      <c r="I30" s="59"/>
      <c r="K30" s="59"/>
      <c r="L30" s="72"/>
      <c r="M30" s="72"/>
      <c r="N30" s="72"/>
      <c r="O30" s="72"/>
      <c r="P30" s="72"/>
      <c r="Q30" s="59"/>
      <c r="S30" s="59"/>
    </row>
    <row r="31" spans="1:23" ht="5.0999999999999996" customHeight="1" x14ac:dyDescent="0.25">
      <c r="I31" s="59"/>
      <c r="J31" s="4"/>
      <c r="K31" s="66"/>
      <c r="L31" s="64"/>
      <c r="M31" s="64"/>
      <c r="N31" s="6"/>
      <c r="O31" s="64"/>
      <c r="P31" s="64"/>
      <c r="Q31" s="66"/>
      <c r="R31" s="4"/>
      <c r="S31" s="59"/>
    </row>
    <row r="32" spans="1:23" ht="5.0999999999999996" customHeight="1" x14ac:dyDescent="0.25">
      <c r="C32" s="59"/>
      <c r="D32" s="59"/>
      <c r="E32" s="59"/>
      <c r="K32" s="63"/>
      <c r="L32" s="63"/>
      <c r="M32" s="63"/>
      <c r="N32" s="63"/>
      <c r="O32" s="63"/>
      <c r="P32" s="63"/>
      <c r="Q32" s="63"/>
    </row>
    <row r="33" spans="3:19" ht="5.0999999999999996" customHeight="1" x14ac:dyDescent="0.25">
      <c r="J33" s="7"/>
      <c r="K33" s="61" t="str">
        <f>IF($W$16=$D$18,"","&lt;----"&amp;$W$16&amp;"'----&gt;")</f>
        <v>&lt;----37.5'----&gt;</v>
      </c>
      <c r="L33" s="61"/>
      <c r="M33" s="61"/>
      <c r="N33" s="61"/>
      <c r="O33" s="61"/>
      <c r="P33" s="61"/>
      <c r="Q33" s="61"/>
      <c r="R33" s="7"/>
      <c r="S33" s="7"/>
    </row>
    <row r="34" spans="3:19" ht="5.0999999999999996" customHeight="1" x14ac:dyDescent="0.25">
      <c r="C34" s="59"/>
      <c r="D34" s="59"/>
      <c r="E34" s="59"/>
      <c r="I34" s="7"/>
      <c r="J34" s="7"/>
      <c r="K34" s="61"/>
      <c r="L34" s="61"/>
      <c r="M34" s="61"/>
      <c r="N34" s="61"/>
      <c r="O34" s="61"/>
      <c r="P34" s="61"/>
      <c r="Q34" s="61"/>
      <c r="R34" s="7"/>
      <c r="S34" s="7"/>
    </row>
    <row r="35" spans="3:19" ht="5.0999999999999996" customHeight="1" x14ac:dyDescent="0.25">
      <c r="I35" s="7"/>
      <c r="J35" s="7"/>
      <c r="K35" s="61"/>
      <c r="L35" s="61"/>
      <c r="M35" s="61"/>
      <c r="N35" s="61"/>
      <c r="O35" s="61"/>
      <c r="P35" s="61"/>
      <c r="Q35" s="61"/>
      <c r="R35" s="7"/>
      <c r="S35" s="7"/>
    </row>
    <row r="36" spans="3:19" ht="5.0999999999999996" customHeight="1" x14ac:dyDescent="0.25">
      <c r="C36" s="59"/>
      <c r="D36" s="59"/>
      <c r="E36" s="59"/>
    </row>
    <row r="37" spans="3:19" ht="5.0999999999999996" customHeight="1" x14ac:dyDescent="0.25"/>
    <row r="38" spans="3:19" ht="5.0999999999999996" customHeight="1" x14ac:dyDescent="0.25">
      <c r="C38" s="59"/>
      <c r="D38" s="59"/>
      <c r="E38" s="59"/>
    </row>
    <row r="39" spans="3:19" ht="5.0999999999999996" customHeight="1" x14ac:dyDescent="0.25"/>
    <row r="40" spans="3:19" ht="5.0999999999999996" customHeight="1" x14ac:dyDescent="0.25">
      <c r="C40" s="59"/>
      <c r="D40" s="59"/>
      <c r="E40" s="59"/>
    </row>
    <row r="41" spans="3:19" ht="5.0999999999999996" customHeight="1" x14ac:dyDescent="0.25"/>
    <row r="42" spans="3:19" ht="5.0999999999999996" customHeight="1" x14ac:dyDescent="0.25">
      <c r="C42" s="59"/>
      <c r="D42" s="59"/>
      <c r="E42" s="59"/>
    </row>
    <row r="43" spans="3:19" ht="5.0999999999999996" customHeight="1" x14ac:dyDescent="0.25"/>
    <row r="44" spans="3:19" ht="5.0999999999999996" customHeight="1" x14ac:dyDescent="0.25">
      <c r="C44" s="59"/>
      <c r="D44" s="59"/>
      <c r="E44" s="59"/>
    </row>
    <row r="45" spans="3:19" ht="5.0999999999999996" customHeight="1" x14ac:dyDescent="0.25"/>
    <row r="46" spans="3:19" ht="5.0999999999999996" customHeight="1" x14ac:dyDescent="0.25">
      <c r="C46" s="59"/>
      <c r="D46" s="59"/>
      <c r="E46" s="59"/>
    </row>
    <row r="47" spans="3:19" ht="5.0999999999999996" customHeight="1" x14ac:dyDescent="0.25"/>
    <row r="48" spans="3:19" ht="5.0999999999999996" customHeight="1" x14ac:dyDescent="0.25">
      <c r="C48" s="59"/>
      <c r="D48" s="59"/>
      <c r="E48" s="59"/>
    </row>
    <row r="49" spans="3:5" ht="5.0999999999999996" customHeight="1" x14ac:dyDescent="0.25">
      <c r="C49" s="5"/>
      <c r="D49" s="5"/>
      <c r="E49" s="5"/>
    </row>
    <row r="50" spans="3:5" ht="5.0999999999999996" customHeight="1" x14ac:dyDescent="0.25">
      <c r="C50" s="59"/>
      <c r="D50" s="59"/>
      <c r="E50" s="59"/>
    </row>
    <row r="51" spans="3:5" ht="5.0999999999999996" customHeight="1" x14ac:dyDescent="0.25">
      <c r="C51" s="5"/>
      <c r="D51" s="5"/>
      <c r="E51" s="5"/>
    </row>
    <row r="52" spans="3:5" ht="5.0999999999999996" customHeight="1" x14ac:dyDescent="0.25">
      <c r="C52" s="59"/>
      <c r="D52" s="59"/>
      <c r="E52" s="59"/>
    </row>
    <row r="53" spans="3:5" ht="5.0999999999999996" customHeight="1" x14ac:dyDescent="0.25">
      <c r="C53" s="5"/>
      <c r="D53" s="5"/>
      <c r="E53" s="5"/>
    </row>
    <row r="54" spans="3:5" ht="5.0999999999999996" customHeight="1" x14ac:dyDescent="0.25">
      <c r="C54" s="59"/>
      <c r="D54" s="59"/>
      <c r="E54" s="59"/>
    </row>
    <row r="55" spans="3:5" ht="5.0999999999999996" customHeight="1" x14ac:dyDescent="0.25"/>
    <row r="56" spans="3:5" ht="5.0999999999999996" customHeight="1" x14ac:dyDescent="0.25">
      <c r="C56" s="59"/>
      <c r="D56" s="59"/>
      <c r="E56" s="59"/>
    </row>
    <row r="57" spans="3:5" ht="5.0999999999999996" customHeight="1" x14ac:dyDescent="0.25"/>
    <row r="58" spans="3:5" ht="5.0999999999999996" customHeight="1" x14ac:dyDescent="0.25">
      <c r="C58" s="59"/>
      <c r="D58" s="59"/>
      <c r="E58" s="59"/>
    </row>
    <row r="59" spans="3:5" ht="5.0999999999999996" customHeight="1" x14ac:dyDescent="0.25"/>
    <row r="60" spans="3:5" ht="5.0999999999999996" customHeight="1" x14ac:dyDescent="0.25">
      <c r="C60" s="59"/>
      <c r="D60" s="59"/>
      <c r="E60" s="59"/>
    </row>
    <row r="61" spans="3:5" ht="5.0999999999999996" customHeight="1" x14ac:dyDescent="0.25"/>
    <row r="62" spans="3:5" ht="5.0999999999999996" customHeight="1" x14ac:dyDescent="0.25">
      <c r="C62" s="59"/>
      <c r="D62" s="59"/>
      <c r="E62" s="59"/>
    </row>
    <row r="63" spans="3:5" ht="5.0999999999999996" customHeight="1" x14ac:dyDescent="0.25"/>
    <row r="64" spans="3:5" ht="5.0999999999999996" customHeight="1" x14ac:dyDescent="0.25">
      <c r="C64" s="59"/>
      <c r="D64" s="59"/>
      <c r="E64" s="59"/>
    </row>
    <row r="65" spans="3:5" ht="5.0999999999999996" customHeight="1" x14ac:dyDescent="0.25"/>
    <row r="66" spans="3:5" ht="5.0999999999999996" customHeight="1" x14ac:dyDescent="0.25">
      <c r="C66" s="59"/>
      <c r="D66" s="59"/>
      <c r="E66" s="59"/>
    </row>
    <row r="67" spans="3:5" ht="5.0999999999999996" customHeight="1" x14ac:dyDescent="0.25"/>
    <row r="68" spans="3:5" ht="5.0999999999999996" customHeight="1" x14ac:dyDescent="0.25">
      <c r="C68" s="59"/>
      <c r="D68" s="59"/>
      <c r="E68" s="59"/>
    </row>
    <row r="69" spans="3:5" ht="5.0999999999999996" customHeight="1" x14ac:dyDescent="0.25"/>
    <row r="70" spans="3:5" ht="5.0999999999999996" customHeight="1" x14ac:dyDescent="0.25">
      <c r="C70" s="59"/>
      <c r="D70" s="59"/>
      <c r="E70" s="59"/>
    </row>
    <row r="71" spans="3:5" ht="5.0999999999999996" customHeight="1" x14ac:dyDescent="0.25"/>
    <row r="72" spans="3:5" ht="5.0999999999999996" customHeight="1" x14ac:dyDescent="0.25">
      <c r="C72" s="59"/>
      <c r="D72" s="59"/>
      <c r="E72" s="59"/>
    </row>
  </sheetData>
  <sheetProtection sheet="1" selectLockedCells="1"/>
  <mergeCells count="53">
    <mergeCell ref="G10:M10"/>
    <mergeCell ref="G11:M11"/>
    <mergeCell ref="G12:R15"/>
    <mergeCell ref="G16:R16"/>
    <mergeCell ref="N10:Q10"/>
    <mergeCell ref="N11:Q11"/>
    <mergeCell ref="J26:J28"/>
    <mergeCell ref="R26:R28"/>
    <mergeCell ref="K26:K29"/>
    <mergeCell ref="L27:P30"/>
    <mergeCell ref="K25:Q25"/>
    <mergeCell ref="Q26:Q29"/>
    <mergeCell ref="C48:E48"/>
    <mergeCell ref="C50:E50"/>
    <mergeCell ref="C42:E42"/>
    <mergeCell ref="C44:E44"/>
    <mergeCell ref="C52:E52"/>
    <mergeCell ref="C46:E46"/>
    <mergeCell ref="C32:E32"/>
    <mergeCell ref="C34:E34"/>
    <mergeCell ref="J24:R24"/>
    <mergeCell ref="K32:Q32"/>
    <mergeCell ref="I30:I31"/>
    <mergeCell ref="L31:M31"/>
    <mergeCell ref="O31:P31"/>
    <mergeCell ref="C25:E25"/>
    <mergeCell ref="C28:E28"/>
    <mergeCell ref="C30:E30"/>
    <mergeCell ref="K30:K31"/>
    <mergeCell ref="Q30:Q31"/>
    <mergeCell ref="C24:E24"/>
    <mergeCell ref="C26:E26"/>
    <mergeCell ref="S30:S31"/>
    <mergeCell ref="A6:A21"/>
    <mergeCell ref="C70:E70"/>
    <mergeCell ref="C72:E72"/>
    <mergeCell ref="K33:Q35"/>
    <mergeCell ref="C60:E60"/>
    <mergeCell ref="C62:E62"/>
    <mergeCell ref="C64:E64"/>
    <mergeCell ref="C66:E66"/>
    <mergeCell ref="C68:E68"/>
    <mergeCell ref="C36:E36"/>
    <mergeCell ref="C38:E38"/>
    <mergeCell ref="C40:E40"/>
    <mergeCell ref="C56:E56"/>
    <mergeCell ref="C58:E58"/>
    <mergeCell ref="C54:E54"/>
    <mergeCell ref="C2:R2"/>
    <mergeCell ref="C3:R3"/>
    <mergeCell ref="N9:Q9"/>
    <mergeCell ref="G8:R8"/>
    <mergeCell ref="G9:M9"/>
  </mergeCells>
  <conditionalFormatting sqref="C10">
    <cfRule type="expression" dxfId="47" priority="1">
      <formula xml:space="preserve"> $C$10="Error to Steep!"</formula>
    </cfRule>
  </conditionalFormatting>
  <conditionalFormatting sqref="C26">
    <cfRule type="expression" dxfId="46" priority="70">
      <formula>D15&gt;0</formula>
    </cfRule>
    <cfRule type="expression" dxfId="45" priority="71">
      <formula>"c5&gt;"""""</formula>
    </cfRule>
  </conditionalFormatting>
  <conditionalFormatting sqref="C28">
    <cfRule type="expression" dxfId="44" priority="69">
      <formula>D15&gt;1</formula>
    </cfRule>
  </conditionalFormatting>
  <conditionalFormatting sqref="C30">
    <cfRule type="expression" dxfId="43" priority="68">
      <formula>D15&gt;2</formula>
    </cfRule>
  </conditionalFormatting>
  <conditionalFormatting sqref="C32">
    <cfRule type="expression" dxfId="42" priority="67">
      <formula>D15&gt;3</formula>
    </cfRule>
  </conditionalFormatting>
  <conditionalFormatting sqref="C34">
    <cfRule type="expression" dxfId="41" priority="66">
      <formula>D15&gt;4</formula>
    </cfRule>
  </conditionalFormatting>
  <conditionalFormatting sqref="C36">
    <cfRule type="expression" dxfId="40" priority="65">
      <formula>D15&gt;5</formula>
    </cfRule>
  </conditionalFormatting>
  <conditionalFormatting sqref="C38">
    <cfRule type="expression" dxfId="39" priority="64">
      <formula>D15&gt;6</formula>
    </cfRule>
  </conditionalFormatting>
  <conditionalFormatting sqref="C42">
    <cfRule type="expression" dxfId="38" priority="61">
      <formula>D15&gt;8</formula>
    </cfRule>
  </conditionalFormatting>
  <conditionalFormatting sqref="C44">
    <cfRule type="expression" dxfId="37" priority="60">
      <formula>D15&gt;9</formula>
    </cfRule>
  </conditionalFormatting>
  <conditionalFormatting sqref="C26:E26">
    <cfRule type="expression" dxfId="36" priority="56">
      <formula>D15&gt;0</formula>
    </cfRule>
    <cfRule type="expression" dxfId="35" priority="54">
      <formula>$D$15&gt;0</formula>
    </cfRule>
  </conditionalFormatting>
  <conditionalFormatting sqref="C28:E28">
    <cfRule type="expression" dxfId="34" priority="53">
      <formula>$D$15&gt;1</formula>
    </cfRule>
  </conditionalFormatting>
  <conditionalFormatting sqref="C30:E30">
    <cfRule type="expression" dxfId="33" priority="52">
      <formula>$D$15&gt;2</formula>
    </cfRule>
  </conditionalFormatting>
  <conditionalFormatting sqref="C32:E32">
    <cfRule type="expression" dxfId="32" priority="51">
      <formula>$D$15&gt;3</formula>
    </cfRule>
  </conditionalFormatting>
  <conditionalFormatting sqref="C34:E34">
    <cfRule type="expression" dxfId="31" priority="50">
      <formula>$D$15&gt;4</formula>
    </cfRule>
  </conditionalFormatting>
  <conditionalFormatting sqref="C36:E36">
    <cfRule type="expression" dxfId="30" priority="49">
      <formula>$D$15&gt;5</formula>
    </cfRule>
  </conditionalFormatting>
  <conditionalFormatting sqref="C38:E38">
    <cfRule type="expression" dxfId="29" priority="48">
      <formula>$D$15&gt;6</formula>
    </cfRule>
  </conditionalFormatting>
  <conditionalFormatting sqref="C40:E40">
    <cfRule type="expression" dxfId="28" priority="43">
      <formula>$D$15&gt;7</formula>
    </cfRule>
  </conditionalFormatting>
  <conditionalFormatting sqref="C42:E42">
    <cfRule type="expression" dxfId="27" priority="46">
      <formula>$D$15&gt;8</formula>
    </cfRule>
  </conditionalFormatting>
  <conditionalFormatting sqref="C44:E44">
    <cfRule type="expression" dxfId="26" priority="45">
      <formula>$D$15&gt;9</formula>
    </cfRule>
  </conditionalFormatting>
  <conditionalFormatting sqref="C46:E46">
    <cfRule type="expression" dxfId="25" priority="40">
      <formula>D15&gt;10</formula>
    </cfRule>
    <cfRule type="expression" dxfId="24" priority="42">
      <formula>"d9=11"</formula>
    </cfRule>
  </conditionalFormatting>
  <conditionalFormatting sqref="C48:E48">
    <cfRule type="expression" dxfId="23" priority="39">
      <formula>D15&gt;11</formula>
    </cfRule>
  </conditionalFormatting>
  <conditionalFormatting sqref="C50:E50">
    <cfRule type="expression" dxfId="22" priority="38">
      <formula>D15&gt;12</formula>
    </cfRule>
  </conditionalFormatting>
  <conditionalFormatting sqref="C52:E52">
    <cfRule type="expression" dxfId="21" priority="37">
      <formula>D15&gt;13</formula>
    </cfRule>
  </conditionalFormatting>
  <conditionalFormatting sqref="C54:E54">
    <cfRule type="expression" dxfId="20" priority="36">
      <formula>D15&gt;14</formula>
    </cfRule>
  </conditionalFormatting>
  <conditionalFormatting sqref="C56:E56">
    <cfRule type="expression" dxfId="19" priority="10">
      <formula>$D$15&gt;15</formula>
    </cfRule>
  </conditionalFormatting>
  <conditionalFormatting sqref="C58:E58">
    <cfRule type="expression" dxfId="18" priority="9">
      <formula>$D$15&gt;16</formula>
    </cfRule>
  </conditionalFormatting>
  <conditionalFormatting sqref="C60:E60">
    <cfRule type="expression" dxfId="17" priority="8">
      <formula>$D$15&gt;17</formula>
    </cfRule>
  </conditionalFormatting>
  <conditionalFormatting sqref="C62:E62">
    <cfRule type="expression" dxfId="16" priority="7">
      <formula>$D$15&gt;18</formula>
    </cfRule>
  </conditionalFormatting>
  <conditionalFormatting sqref="C64:E64">
    <cfRule type="expression" dxfId="15" priority="6">
      <formula>$D$15&gt;19</formula>
    </cfRule>
  </conditionalFormatting>
  <conditionalFormatting sqref="C66:E66">
    <cfRule type="expression" dxfId="14" priority="5">
      <formula>$D$15&gt;20</formula>
    </cfRule>
  </conditionalFormatting>
  <conditionalFormatting sqref="C68:E68">
    <cfRule type="expression" dxfId="13" priority="4">
      <formula>$D$15&gt;21</formula>
    </cfRule>
  </conditionalFormatting>
  <conditionalFormatting sqref="C70:E70">
    <cfRule type="expression" dxfId="12" priority="3">
      <formula>$D$15&gt;22</formula>
    </cfRule>
  </conditionalFormatting>
  <conditionalFormatting sqref="C72:E72">
    <cfRule type="expression" dxfId="11" priority="2">
      <formula>$D$15&gt;23</formula>
    </cfRule>
  </conditionalFormatting>
  <conditionalFormatting sqref="I30:I31">
    <cfRule type="expression" dxfId="10" priority="73">
      <formula>AND($D$10=0,$D$19&gt;$D$18)</formula>
    </cfRule>
  </conditionalFormatting>
  <conditionalFormatting sqref="J29">
    <cfRule type="expression" dxfId="9" priority="78">
      <formula>AND($D$10=0,$D$19&gt;$D$18)</formula>
    </cfRule>
  </conditionalFormatting>
  <conditionalFormatting sqref="J31">
    <cfRule type="expression" dxfId="8" priority="72">
      <formula>AND($D$10=0, $D$19&gt;$D$18)</formula>
    </cfRule>
  </conditionalFormatting>
  <conditionalFormatting sqref="K30:K31">
    <cfRule type="expression" dxfId="7" priority="76">
      <formula>OR($D$10&gt;0,$D$18&gt;=$D$19)</formula>
    </cfRule>
    <cfRule type="expression" dxfId="6" priority="77">
      <formula>$D$10&gt;0</formula>
    </cfRule>
  </conditionalFormatting>
  <conditionalFormatting sqref="Q30:Q31">
    <cfRule type="expression" dxfId="5" priority="79">
      <formula>AND($D$10&lt;5,$D$18&gt;=$D$19)</formula>
    </cfRule>
    <cfRule type="expression" dxfId="4" priority="80">
      <formula>$D$19&lt;=$D$18</formula>
    </cfRule>
  </conditionalFormatting>
  <conditionalFormatting sqref="R29">
    <cfRule type="expression" dxfId="3" priority="83">
      <formula>$D$19&gt;$D$18</formula>
    </cfRule>
  </conditionalFormatting>
  <conditionalFormatting sqref="R31">
    <cfRule type="expression" dxfId="2" priority="81">
      <formula>AND($D$10&gt;=0,$D$19&gt;$D$18)</formula>
    </cfRule>
    <cfRule type="expression" priority="82">
      <formula>OR($D$19&gt;$D$18,$D$10&gt;=0)</formula>
    </cfRule>
  </conditionalFormatting>
  <conditionalFormatting sqref="S30:S31">
    <cfRule type="expression" dxfId="1" priority="74">
      <formula>AND($D$10&gt;=0,$D$19&gt;$D$18)</formula>
    </cfRule>
    <cfRule type="expression" dxfId="0" priority="75">
      <formula>$D$19&gt;$D$18</formula>
    </cfRule>
  </conditionalFormatting>
  <dataValidations count="5">
    <dataValidation type="list" allowBlank="1" showInputMessage="1" showErrorMessage="1" sqref="D11" xr:uid="{00000000-0002-0000-0000-000001000000}">
      <formula1>RowLength</formula1>
    </dataValidation>
    <dataValidation type="list" allowBlank="1" showInputMessage="1" showErrorMessage="1" sqref="D10" xr:uid="{00000000-0002-0000-0000-000002000000}">
      <formula1>SystemSlope</formula1>
    </dataValidation>
    <dataValidation type="decimal" allowBlank="1" showInputMessage="1" showErrorMessage="1" sqref="D8" xr:uid="{BE108402-770F-43C8-8195-612B64852A8E}">
      <formula1>0.1</formula1>
      <formula2>2.5</formula2>
    </dataValidation>
    <dataValidation type="list" allowBlank="1" showInputMessage="1" showErrorMessage="1" sqref="D5 D9" xr:uid="{310A738C-87D0-4597-B4E2-378C88C29E5C}">
      <formula1>"Y,N"</formula1>
    </dataValidation>
    <dataValidation type="decimal" allowBlank="1" showInputMessage="1" showErrorMessage="1" error="Loading rate must be 0.25 to 1.20 gpd/sf." sqref="D7" xr:uid="{14D876FC-6A7A-470A-B50C-809AD0DBFDFE}">
      <formula1>0.25</formula1>
      <formula2>1.2</formula2>
    </dataValidation>
  </dataValidations>
  <hyperlinks>
    <hyperlink ref="G16:R16" r:id="rId1" display="Request a Quotation" xr:uid="{ADD6CAD4-C66B-482A-8AF1-260FCB7C49C0}"/>
  </hyperlinks>
  <printOptions horizontalCentered="1"/>
  <pageMargins left="0.7" right="0.7" top="0.75" bottom="0.75" header="0.3" footer="0.3"/>
  <pageSetup orientation="portrait" horizontalDpi="200" verticalDpi="200" r:id="rId2"/>
  <ignoredErrors>
    <ignoredError sqref="N10:N11" unlocked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7"/>
  <sheetViews>
    <sheetView workbookViewId="0">
      <selection activeCell="B2" sqref="B2"/>
    </sheetView>
  </sheetViews>
  <sheetFormatPr defaultRowHeight="15" x14ac:dyDescent="0.25"/>
  <cols>
    <col min="2" max="2" width="9.140625" style="5"/>
    <col min="3" max="3" width="11.42578125" style="5" customWidth="1"/>
    <col min="4" max="4" width="9.140625" style="5"/>
  </cols>
  <sheetData>
    <row r="1" spans="1:4" ht="45" x14ac:dyDescent="0.25">
      <c r="A1" t="s">
        <v>44</v>
      </c>
      <c r="B1" s="5" t="s">
        <v>40</v>
      </c>
      <c r="C1" s="32" t="s">
        <v>41</v>
      </c>
      <c r="D1" s="5" t="s">
        <v>47</v>
      </c>
    </row>
    <row r="2" spans="1:4" x14ac:dyDescent="0.25">
      <c r="A2">
        <v>0.25</v>
      </c>
      <c r="B2" s="5">
        <f>ROUND(A2/0.6666,3)</f>
        <v>0.375</v>
      </c>
      <c r="C2" s="5">
        <v>6</v>
      </c>
      <c r="D2" s="5">
        <v>15</v>
      </c>
    </row>
    <row r="3" spans="1:4" x14ac:dyDescent="0.25">
      <c r="A3">
        <v>0.26</v>
      </c>
      <c r="B3" s="5">
        <f t="shared" ref="B3:D66" si="0">ROUND(A3/0.6666,3)</f>
        <v>0.39</v>
      </c>
      <c r="C3" s="5">
        <v>6</v>
      </c>
      <c r="D3" s="5">
        <v>15</v>
      </c>
    </row>
    <row r="4" spans="1:4" x14ac:dyDescent="0.25">
      <c r="A4">
        <v>0.27</v>
      </c>
      <c r="B4" s="5">
        <f t="shared" si="0"/>
        <v>0.40500000000000003</v>
      </c>
      <c r="C4" s="5">
        <v>6</v>
      </c>
      <c r="D4" s="5">
        <v>15</v>
      </c>
    </row>
    <row r="5" spans="1:4" x14ac:dyDescent="0.25">
      <c r="A5">
        <v>0.28000000000000003</v>
      </c>
      <c r="B5" s="5">
        <f t="shared" si="0"/>
        <v>0.42</v>
      </c>
      <c r="C5" s="5">
        <v>6</v>
      </c>
      <c r="D5" s="5">
        <v>15</v>
      </c>
    </row>
    <row r="6" spans="1:4" x14ac:dyDescent="0.25">
      <c r="A6">
        <v>0.28999999999999998</v>
      </c>
      <c r="B6" s="5">
        <f t="shared" si="0"/>
        <v>0.435</v>
      </c>
      <c r="C6" s="5">
        <v>6</v>
      </c>
      <c r="D6" s="5">
        <v>15</v>
      </c>
    </row>
    <row r="7" spans="1:4" x14ac:dyDescent="0.25">
      <c r="A7">
        <v>0.3</v>
      </c>
      <c r="B7" s="5">
        <f t="shared" si="0"/>
        <v>0.45</v>
      </c>
      <c r="C7" s="5">
        <v>6</v>
      </c>
      <c r="D7" s="5">
        <v>15</v>
      </c>
    </row>
    <row r="8" spans="1:4" x14ac:dyDescent="0.25">
      <c r="A8">
        <v>0.31</v>
      </c>
      <c r="B8" s="5">
        <f t="shared" si="0"/>
        <v>0.46500000000000002</v>
      </c>
      <c r="C8" s="5">
        <v>6</v>
      </c>
      <c r="D8" s="5">
        <v>15</v>
      </c>
    </row>
    <row r="9" spans="1:4" x14ac:dyDescent="0.25">
      <c r="A9">
        <v>0.32</v>
      </c>
      <c r="B9" s="5">
        <f t="shared" si="0"/>
        <v>0.48</v>
      </c>
      <c r="C9" s="5">
        <v>6</v>
      </c>
      <c r="D9" s="5">
        <v>15</v>
      </c>
    </row>
    <row r="10" spans="1:4" x14ac:dyDescent="0.25">
      <c r="A10">
        <v>0.33</v>
      </c>
      <c r="B10" s="5">
        <f t="shared" si="0"/>
        <v>0.495</v>
      </c>
      <c r="C10" s="5">
        <v>6</v>
      </c>
      <c r="D10" s="5">
        <v>15</v>
      </c>
    </row>
    <row r="11" spans="1:4" x14ac:dyDescent="0.25">
      <c r="A11">
        <v>0.34</v>
      </c>
      <c r="B11" s="5">
        <f t="shared" si="0"/>
        <v>0.51</v>
      </c>
      <c r="C11" s="5">
        <v>6</v>
      </c>
      <c r="D11" s="5">
        <v>15</v>
      </c>
    </row>
    <row r="12" spans="1:4" x14ac:dyDescent="0.25">
      <c r="A12">
        <v>0.35</v>
      </c>
      <c r="B12" s="5">
        <f t="shared" si="0"/>
        <v>0.52500000000000002</v>
      </c>
      <c r="C12" s="5">
        <v>6</v>
      </c>
      <c r="D12" s="5">
        <v>15</v>
      </c>
    </row>
    <row r="13" spans="1:4" x14ac:dyDescent="0.25">
      <c r="A13">
        <v>0.36</v>
      </c>
      <c r="B13" s="5">
        <f t="shared" si="0"/>
        <v>0.54</v>
      </c>
      <c r="C13" s="5">
        <v>6</v>
      </c>
      <c r="D13" s="5">
        <v>15</v>
      </c>
    </row>
    <row r="14" spans="1:4" x14ac:dyDescent="0.25">
      <c r="A14">
        <v>0.37</v>
      </c>
      <c r="B14" s="5">
        <f t="shared" si="0"/>
        <v>0.55500000000000005</v>
      </c>
      <c r="C14" s="5">
        <v>6</v>
      </c>
      <c r="D14" s="5">
        <v>15</v>
      </c>
    </row>
    <row r="15" spans="1:4" x14ac:dyDescent="0.25">
      <c r="A15">
        <v>0.38</v>
      </c>
      <c r="B15" s="5">
        <f t="shared" si="0"/>
        <v>0.56999999999999995</v>
      </c>
      <c r="C15" s="5">
        <v>6</v>
      </c>
      <c r="D15" s="5">
        <v>15</v>
      </c>
    </row>
    <row r="16" spans="1:4" x14ac:dyDescent="0.25">
      <c r="A16">
        <v>0.39</v>
      </c>
      <c r="B16" s="5">
        <f t="shared" si="0"/>
        <v>0.58499999999999996</v>
      </c>
      <c r="C16" s="5">
        <v>6</v>
      </c>
      <c r="D16" s="5">
        <v>15</v>
      </c>
    </row>
    <row r="17" spans="1:4" x14ac:dyDescent="0.25">
      <c r="A17">
        <v>0.4</v>
      </c>
      <c r="B17" s="5">
        <f t="shared" si="0"/>
        <v>0.6</v>
      </c>
      <c r="C17" s="5">
        <v>6</v>
      </c>
      <c r="D17" s="5">
        <v>15</v>
      </c>
    </row>
    <row r="18" spans="1:4" x14ac:dyDescent="0.25">
      <c r="A18">
        <v>0.41</v>
      </c>
      <c r="B18" s="5">
        <f t="shared" si="0"/>
        <v>0.61499999999999999</v>
      </c>
      <c r="C18" s="5">
        <v>6</v>
      </c>
      <c r="D18" s="5">
        <v>15</v>
      </c>
    </row>
    <row r="19" spans="1:4" x14ac:dyDescent="0.25">
      <c r="A19">
        <v>0.42</v>
      </c>
      <c r="B19" s="5">
        <f t="shared" si="0"/>
        <v>0.63</v>
      </c>
      <c r="C19" s="5">
        <v>6</v>
      </c>
      <c r="D19" s="5">
        <v>15</v>
      </c>
    </row>
    <row r="20" spans="1:4" x14ac:dyDescent="0.25">
      <c r="A20">
        <v>0.43</v>
      </c>
      <c r="B20" s="5">
        <f t="shared" si="0"/>
        <v>0.64500000000000002</v>
      </c>
      <c r="C20" s="5">
        <v>6</v>
      </c>
      <c r="D20" s="5">
        <v>15</v>
      </c>
    </row>
    <row r="21" spans="1:4" x14ac:dyDescent="0.25">
      <c r="A21">
        <v>0.44</v>
      </c>
      <c r="B21" s="5">
        <f t="shared" si="0"/>
        <v>0.66</v>
      </c>
      <c r="C21" s="5">
        <v>6</v>
      </c>
      <c r="D21" s="5">
        <v>15</v>
      </c>
    </row>
    <row r="22" spans="1:4" x14ac:dyDescent="0.25">
      <c r="A22">
        <v>0.45</v>
      </c>
      <c r="B22" s="5">
        <f t="shared" si="0"/>
        <v>0.67500000000000004</v>
      </c>
      <c r="C22" s="5">
        <v>6</v>
      </c>
      <c r="D22" s="5">
        <v>15</v>
      </c>
    </row>
    <row r="23" spans="1:4" x14ac:dyDescent="0.25">
      <c r="A23">
        <v>0.46</v>
      </c>
      <c r="B23" s="5">
        <f t="shared" si="0"/>
        <v>0.69</v>
      </c>
      <c r="C23" s="5">
        <v>6</v>
      </c>
      <c r="D23" s="5">
        <v>15</v>
      </c>
    </row>
    <row r="24" spans="1:4" x14ac:dyDescent="0.25">
      <c r="A24">
        <v>0.47</v>
      </c>
      <c r="B24" s="5">
        <f t="shared" si="0"/>
        <v>0.70499999999999996</v>
      </c>
      <c r="C24" s="5">
        <v>15</v>
      </c>
      <c r="D24" s="5">
        <v>15</v>
      </c>
    </row>
    <row r="25" spans="1:4" x14ac:dyDescent="0.25">
      <c r="A25">
        <v>0.48</v>
      </c>
      <c r="B25" s="5">
        <f t="shared" si="0"/>
        <v>0.72</v>
      </c>
      <c r="C25" s="5">
        <v>15</v>
      </c>
      <c r="D25" s="5">
        <v>15</v>
      </c>
    </row>
    <row r="26" spans="1:4" x14ac:dyDescent="0.25">
      <c r="A26">
        <v>0.49</v>
      </c>
      <c r="B26" s="5">
        <f t="shared" si="0"/>
        <v>0.73499999999999999</v>
      </c>
      <c r="C26" s="5">
        <v>15</v>
      </c>
      <c r="D26" s="5">
        <v>15</v>
      </c>
    </row>
    <row r="27" spans="1:4" x14ac:dyDescent="0.25">
      <c r="A27">
        <v>0.5</v>
      </c>
      <c r="B27" s="5">
        <f t="shared" si="0"/>
        <v>0.75</v>
      </c>
      <c r="C27" s="5">
        <v>15</v>
      </c>
      <c r="D27" s="5">
        <v>15</v>
      </c>
    </row>
    <row r="28" spans="1:4" x14ac:dyDescent="0.25">
      <c r="A28">
        <v>0.51</v>
      </c>
      <c r="B28" s="5">
        <f t="shared" si="0"/>
        <v>0.76500000000000001</v>
      </c>
      <c r="C28" s="5">
        <v>15</v>
      </c>
      <c r="D28" s="5">
        <v>15</v>
      </c>
    </row>
    <row r="29" spans="1:4" x14ac:dyDescent="0.25">
      <c r="A29">
        <v>0.52</v>
      </c>
      <c r="B29" s="5">
        <f t="shared" si="0"/>
        <v>0.78</v>
      </c>
      <c r="C29" s="5">
        <v>15</v>
      </c>
      <c r="D29" s="5">
        <v>15</v>
      </c>
    </row>
    <row r="30" spans="1:4" x14ac:dyDescent="0.25">
      <c r="A30">
        <v>0.53</v>
      </c>
      <c r="B30" s="5">
        <f t="shared" si="0"/>
        <v>0.79500000000000004</v>
      </c>
      <c r="C30" s="5">
        <v>15</v>
      </c>
      <c r="D30" s="5">
        <v>15</v>
      </c>
    </row>
    <row r="31" spans="1:4" x14ac:dyDescent="0.25">
      <c r="A31">
        <v>0.54</v>
      </c>
      <c r="B31" s="5">
        <f t="shared" si="0"/>
        <v>0.81</v>
      </c>
      <c r="C31" s="5">
        <v>15</v>
      </c>
      <c r="D31" s="5">
        <v>15</v>
      </c>
    </row>
    <row r="32" spans="1:4" x14ac:dyDescent="0.25">
      <c r="A32">
        <v>0.55000000000000004</v>
      </c>
      <c r="B32" s="5">
        <f t="shared" si="0"/>
        <v>0.82499999999999996</v>
      </c>
      <c r="C32" s="5">
        <v>15</v>
      </c>
      <c r="D32" s="5">
        <v>15</v>
      </c>
    </row>
    <row r="33" spans="1:4" x14ac:dyDescent="0.25">
      <c r="A33">
        <v>0.56000000000000005</v>
      </c>
      <c r="B33" s="5">
        <f t="shared" si="0"/>
        <v>0.84</v>
      </c>
      <c r="C33" s="5">
        <v>15</v>
      </c>
      <c r="D33" s="5">
        <v>15</v>
      </c>
    </row>
    <row r="34" spans="1:4" x14ac:dyDescent="0.25">
      <c r="A34">
        <v>0.56999999999999995</v>
      </c>
      <c r="B34" s="5">
        <f t="shared" si="0"/>
        <v>0.85499999999999998</v>
      </c>
      <c r="C34" s="5">
        <v>15</v>
      </c>
      <c r="D34" s="5">
        <v>15</v>
      </c>
    </row>
    <row r="35" spans="1:4" x14ac:dyDescent="0.25">
      <c r="A35">
        <v>0.57999999999999996</v>
      </c>
      <c r="B35" s="5">
        <f t="shared" si="0"/>
        <v>0.87</v>
      </c>
      <c r="C35" s="5">
        <v>15</v>
      </c>
      <c r="D35" s="5">
        <v>15</v>
      </c>
    </row>
    <row r="36" spans="1:4" x14ac:dyDescent="0.25">
      <c r="A36">
        <v>0.59</v>
      </c>
      <c r="B36" s="5">
        <f t="shared" si="0"/>
        <v>0.88500000000000001</v>
      </c>
      <c r="C36" s="5">
        <v>15</v>
      </c>
      <c r="D36" s="5">
        <v>15</v>
      </c>
    </row>
    <row r="37" spans="1:4" x14ac:dyDescent="0.25">
      <c r="A37">
        <v>0.6</v>
      </c>
      <c r="B37" s="5">
        <f t="shared" si="0"/>
        <v>0.9</v>
      </c>
      <c r="C37" s="5">
        <v>15</v>
      </c>
      <c r="D37" s="5">
        <v>15</v>
      </c>
    </row>
    <row r="38" spans="1:4" x14ac:dyDescent="0.25">
      <c r="A38">
        <v>0.61</v>
      </c>
      <c r="B38" s="5">
        <f t="shared" si="0"/>
        <v>0.91500000000000004</v>
      </c>
      <c r="C38" s="5">
        <v>15</v>
      </c>
      <c r="D38" s="5">
        <v>15</v>
      </c>
    </row>
    <row r="39" spans="1:4" x14ac:dyDescent="0.25">
      <c r="A39">
        <v>0.62</v>
      </c>
      <c r="B39" s="5">
        <f t="shared" si="0"/>
        <v>0.93</v>
      </c>
      <c r="C39" s="5">
        <v>15</v>
      </c>
      <c r="D39" s="5">
        <v>15</v>
      </c>
    </row>
    <row r="40" spans="1:4" x14ac:dyDescent="0.25">
      <c r="A40">
        <v>0.63</v>
      </c>
      <c r="B40" s="5">
        <f t="shared" si="0"/>
        <v>0.94499999999999995</v>
      </c>
      <c r="C40" s="5">
        <v>15</v>
      </c>
      <c r="D40" s="5">
        <v>15</v>
      </c>
    </row>
    <row r="41" spans="1:4" x14ac:dyDescent="0.25">
      <c r="A41">
        <v>0.64</v>
      </c>
      <c r="B41" s="5">
        <f t="shared" si="0"/>
        <v>0.96</v>
      </c>
      <c r="C41" s="5">
        <v>15</v>
      </c>
      <c r="D41" s="5">
        <v>15</v>
      </c>
    </row>
    <row r="42" spans="1:4" x14ac:dyDescent="0.25">
      <c r="A42">
        <v>0.65</v>
      </c>
      <c r="B42" s="5">
        <f t="shared" si="0"/>
        <v>0.97499999999999998</v>
      </c>
      <c r="C42" s="5">
        <v>15</v>
      </c>
      <c r="D42" s="5">
        <v>15</v>
      </c>
    </row>
    <row r="43" spans="1:4" x14ac:dyDescent="0.25">
      <c r="A43">
        <v>0.66</v>
      </c>
      <c r="B43" s="5">
        <f t="shared" si="0"/>
        <v>0.99</v>
      </c>
      <c r="C43" s="5">
        <v>15</v>
      </c>
      <c r="D43" s="5">
        <v>15</v>
      </c>
    </row>
    <row r="44" spans="1:4" x14ac:dyDescent="0.25">
      <c r="A44">
        <v>0.67</v>
      </c>
      <c r="B44" s="5">
        <f t="shared" si="0"/>
        <v>1.0049999999999999</v>
      </c>
      <c r="C44" s="5">
        <v>15</v>
      </c>
      <c r="D44" s="5">
        <v>15</v>
      </c>
    </row>
    <row r="45" spans="1:4" x14ac:dyDescent="0.25">
      <c r="A45">
        <v>0.68</v>
      </c>
      <c r="B45" s="5">
        <f t="shared" si="0"/>
        <v>1.02</v>
      </c>
      <c r="C45" s="5">
        <v>15</v>
      </c>
      <c r="D45" s="5">
        <v>15</v>
      </c>
    </row>
    <row r="46" spans="1:4" x14ac:dyDescent="0.25">
      <c r="A46">
        <v>0.69</v>
      </c>
      <c r="B46" s="5">
        <f t="shared" si="0"/>
        <v>1.0349999999999999</v>
      </c>
      <c r="C46" s="5">
        <v>15</v>
      </c>
      <c r="D46" s="5">
        <v>15</v>
      </c>
    </row>
    <row r="47" spans="1:4" x14ac:dyDescent="0.25">
      <c r="A47">
        <v>0.7</v>
      </c>
      <c r="B47" s="5">
        <f t="shared" si="0"/>
        <v>1.05</v>
      </c>
      <c r="C47" s="5">
        <v>15</v>
      </c>
      <c r="D47" s="5">
        <v>15</v>
      </c>
    </row>
    <row r="48" spans="1:4" x14ac:dyDescent="0.25">
      <c r="A48">
        <v>0.71</v>
      </c>
      <c r="B48" s="5">
        <f t="shared" si="0"/>
        <v>1.0649999999999999</v>
      </c>
      <c r="C48" s="5">
        <v>15</v>
      </c>
      <c r="D48" s="5">
        <v>15</v>
      </c>
    </row>
    <row r="49" spans="1:4" x14ac:dyDescent="0.25">
      <c r="A49">
        <v>0.72</v>
      </c>
      <c r="B49" s="5">
        <f t="shared" si="0"/>
        <v>1.08</v>
      </c>
      <c r="C49" s="5">
        <v>15</v>
      </c>
      <c r="D49" s="5">
        <v>15</v>
      </c>
    </row>
    <row r="50" spans="1:4" x14ac:dyDescent="0.25">
      <c r="A50">
        <v>0.73</v>
      </c>
      <c r="B50" s="5">
        <f t="shared" si="0"/>
        <v>1.095</v>
      </c>
      <c r="C50" s="5">
        <v>15</v>
      </c>
      <c r="D50" s="5">
        <v>15</v>
      </c>
    </row>
    <row r="51" spans="1:4" x14ac:dyDescent="0.25">
      <c r="A51">
        <v>0.74</v>
      </c>
      <c r="B51" s="5">
        <f t="shared" si="0"/>
        <v>1.1100000000000001</v>
      </c>
      <c r="C51" s="5">
        <v>15</v>
      </c>
      <c r="D51" s="5">
        <v>15</v>
      </c>
    </row>
    <row r="52" spans="1:4" x14ac:dyDescent="0.25">
      <c r="A52">
        <v>0.75</v>
      </c>
      <c r="B52" s="5">
        <f t="shared" si="0"/>
        <v>1.125</v>
      </c>
      <c r="C52" s="5">
        <v>15</v>
      </c>
      <c r="D52" s="5">
        <v>15</v>
      </c>
    </row>
    <row r="53" spans="1:4" x14ac:dyDescent="0.25">
      <c r="A53">
        <v>0.76</v>
      </c>
      <c r="B53" s="5">
        <f t="shared" si="0"/>
        <v>1.1399999999999999</v>
      </c>
      <c r="C53" s="5">
        <v>15</v>
      </c>
      <c r="D53" s="5">
        <v>15</v>
      </c>
    </row>
    <row r="54" spans="1:4" x14ac:dyDescent="0.25">
      <c r="A54">
        <v>0.77</v>
      </c>
      <c r="B54" s="5">
        <f t="shared" si="0"/>
        <v>1.155</v>
      </c>
      <c r="C54" s="5">
        <v>15</v>
      </c>
      <c r="D54" s="5">
        <v>15</v>
      </c>
    </row>
    <row r="55" spans="1:4" x14ac:dyDescent="0.25">
      <c r="A55">
        <v>0.78</v>
      </c>
      <c r="B55" s="5">
        <f t="shared" si="0"/>
        <v>1.17</v>
      </c>
      <c r="C55" s="5">
        <v>15</v>
      </c>
      <c r="D55" s="5">
        <v>15</v>
      </c>
    </row>
    <row r="56" spans="1:4" x14ac:dyDescent="0.25">
      <c r="A56">
        <v>0.79</v>
      </c>
      <c r="B56" s="5">
        <f t="shared" si="0"/>
        <v>1.1850000000000001</v>
      </c>
      <c r="C56" s="5">
        <v>15</v>
      </c>
      <c r="D56" s="5">
        <v>15</v>
      </c>
    </row>
    <row r="57" spans="1:4" x14ac:dyDescent="0.25">
      <c r="A57">
        <v>0.8</v>
      </c>
      <c r="B57" s="5">
        <f t="shared" si="0"/>
        <v>1.2</v>
      </c>
      <c r="C57" s="5">
        <v>15</v>
      </c>
      <c r="D57" s="5">
        <v>15</v>
      </c>
    </row>
    <row r="58" spans="1:4" x14ac:dyDescent="0.25">
      <c r="A58">
        <v>0.81</v>
      </c>
      <c r="B58" s="5">
        <f t="shared" si="0"/>
        <v>1.2150000000000001</v>
      </c>
      <c r="C58" s="5">
        <v>15</v>
      </c>
      <c r="D58" s="5">
        <v>15</v>
      </c>
    </row>
    <row r="59" spans="1:4" x14ac:dyDescent="0.25">
      <c r="A59">
        <v>0.82</v>
      </c>
      <c r="B59" s="5">
        <f t="shared" si="0"/>
        <v>1.23</v>
      </c>
      <c r="C59" s="5">
        <v>15</v>
      </c>
      <c r="D59" s="5">
        <v>15</v>
      </c>
    </row>
    <row r="60" spans="1:4" x14ac:dyDescent="0.25">
      <c r="A60">
        <v>0.83000000000000096</v>
      </c>
      <c r="B60" s="5">
        <f t="shared" si="0"/>
        <v>1.2450000000000001</v>
      </c>
      <c r="C60" s="5">
        <v>15</v>
      </c>
      <c r="D60" s="5">
        <v>15</v>
      </c>
    </row>
    <row r="61" spans="1:4" x14ac:dyDescent="0.25">
      <c r="A61">
        <v>0.84000000000000097</v>
      </c>
      <c r="B61" s="5">
        <f t="shared" si="0"/>
        <v>1.26</v>
      </c>
      <c r="C61" s="5">
        <v>15</v>
      </c>
      <c r="D61" s="5">
        <v>15</v>
      </c>
    </row>
    <row r="62" spans="1:4" x14ac:dyDescent="0.25">
      <c r="A62">
        <v>0.85000000000000098</v>
      </c>
      <c r="B62" s="5">
        <f t="shared" si="0"/>
        <v>1.2749999999999999</v>
      </c>
      <c r="C62" s="5">
        <v>15</v>
      </c>
      <c r="D62" s="5">
        <v>15</v>
      </c>
    </row>
    <row r="63" spans="1:4" x14ac:dyDescent="0.25">
      <c r="A63">
        <v>0.86000000000000099</v>
      </c>
      <c r="B63" s="5">
        <f t="shared" si="0"/>
        <v>1.29</v>
      </c>
      <c r="C63" s="5">
        <v>15</v>
      </c>
      <c r="D63" s="5">
        <v>15</v>
      </c>
    </row>
    <row r="64" spans="1:4" x14ac:dyDescent="0.25">
      <c r="A64">
        <v>0.87000000000000099</v>
      </c>
      <c r="B64" s="5">
        <f t="shared" si="0"/>
        <v>1.3049999999999999</v>
      </c>
      <c r="C64" s="5">
        <v>15</v>
      </c>
      <c r="D64" s="5">
        <v>15</v>
      </c>
    </row>
    <row r="65" spans="1:4" x14ac:dyDescent="0.25">
      <c r="A65">
        <v>0.880000000000001</v>
      </c>
      <c r="B65" s="5">
        <f t="shared" si="0"/>
        <v>1.32</v>
      </c>
      <c r="C65" s="5">
        <v>15</v>
      </c>
      <c r="D65" s="5">
        <v>15</v>
      </c>
    </row>
    <row r="66" spans="1:4" x14ac:dyDescent="0.25">
      <c r="A66">
        <v>0.89000000000000101</v>
      </c>
      <c r="B66" s="5">
        <f t="shared" si="0"/>
        <v>1.335</v>
      </c>
      <c r="C66" s="5">
        <v>15</v>
      </c>
      <c r="D66" s="5">
        <v>15</v>
      </c>
    </row>
    <row r="67" spans="1:4" x14ac:dyDescent="0.25">
      <c r="A67">
        <v>0.90000000000000102</v>
      </c>
      <c r="B67" s="5">
        <f t="shared" ref="B67:D97" si="1">ROUND(A67/0.6666,3)</f>
        <v>1.35</v>
      </c>
      <c r="C67" s="5">
        <v>15</v>
      </c>
      <c r="D67" s="5">
        <v>15</v>
      </c>
    </row>
    <row r="68" spans="1:4" x14ac:dyDescent="0.25">
      <c r="A68">
        <v>0.91000000000000103</v>
      </c>
      <c r="B68" s="5">
        <f t="shared" si="1"/>
        <v>1.365</v>
      </c>
      <c r="C68" s="5">
        <v>25</v>
      </c>
      <c r="D68" s="5">
        <v>25</v>
      </c>
    </row>
    <row r="69" spans="1:4" x14ac:dyDescent="0.25">
      <c r="A69">
        <v>0.92000000000000104</v>
      </c>
      <c r="B69" s="5">
        <f t="shared" si="1"/>
        <v>1.38</v>
      </c>
      <c r="C69" s="5">
        <v>25</v>
      </c>
      <c r="D69" s="5">
        <v>25</v>
      </c>
    </row>
    <row r="70" spans="1:4" x14ac:dyDescent="0.25">
      <c r="A70">
        <v>0.93000000000000105</v>
      </c>
      <c r="B70" s="5">
        <f t="shared" si="1"/>
        <v>1.395</v>
      </c>
      <c r="C70" s="5">
        <v>25</v>
      </c>
      <c r="D70" s="5">
        <v>25</v>
      </c>
    </row>
    <row r="71" spans="1:4" x14ac:dyDescent="0.25">
      <c r="A71">
        <v>0.94000000000000095</v>
      </c>
      <c r="B71" s="5">
        <f t="shared" si="1"/>
        <v>1.41</v>
      </c>
      <c r="C71" s="5">
        <v>25</v>
      </c>
      <c r="D71" s="5">
        <v>25</v>
      </c>
    </row>
    <row r="72" spans="1:4" x14ac:dyDescent="0.25">
      <c r="A72">
        <v>0.95000000000000095</v>
      </c>
      <c r="B72" s="5">
        <f t="shared" si="1"/>
        <v>1.425</v>
      </c>
      <c r="C72" s="5">
        <v>25</v>
      </c>
      <c r="D72" s="5">
        <v>25</v>
      </c>
    </row>
    <row r="73" spans="1:4" x14ac:dyDescent="0.25">
      <c r="A73">
        <v>0.96000000000000096</v>
      </c>
      <c r="B73" s="5">
        <f t="shared" si="1"/>
        <v>1.44</v>
      </c>
      <c r="C73" s="5">
        <v>25</v>
      </c>
      <c r="D73" s="5">
        <v>25</v>
      </c>
    </row>
    <row r="74" spans="1:4" x14ac:dyDescent="0.25">
      <c r="A74">
        <v>0.97000000000000097</v>
      </c>
      <c r="B74" s="5">
        <f t="shared" si="1"/>
        <v>1.4550000000000001</v>
      </c>
      <c r="C74" s="5">
        <v>25</v>
      </c>
      <c r="D74" s="5">
        <v>25</v>
      </c>
    </row>
    <row r="75" spans="1:4" x14ac:dyDescent="0.25">
      <c r="A75">
        <v>0.98000000000000098</v>
      </c>
      <c r="B75" s="5">
        <f t="shared" si="1"/>
        <v>1.47</v>
      </c>
      <c r="C75" s="5">
        <v>25</v>
      </c>
      <c r="D75" s="5">
        <v>25</v>
      </c>
    </row>
    <row r="76" spans="1:4" x14ac:dyDescent="0.25">
      <c r="A76">
        <v>0.99000000000000099</v>
      </c>
      <c r="B76" s="5">
        <f t="shared" si="1"/>
        <v>1.4850000000000001</v>
      </c>
      <c r="C76" s="5">
        <v>25</v>
      </c>
      <c r="D76" s="5">
        <v>25</v>
      </c>
    </row>
    <row r="77" spans="1:4" x14ac:dyDescent="0.25">
      <c r="A77">
        <v>1</v>
      </c>
      <c r="B77" s="5">
        <f t="shared" si="1"/>
        <v>1.5</v>
      </c>
      <c r="C77" s="5">
        <v>25</v>
      </c>
      <c r="D77" s="5">
        <v>25</v>
      </c>
    </row>
    <row r="78" spans="1:4" x14ac:dyDescent="0.25">
      <c r="A78">
        <v>1.01</v>
      </c>
      <c r="B78" s="5">
        <f t="shared" si="1"/>
        <v>1.5149999999999999</v>
      </c>
      <c r="C78" s="5">
        <v>25</v>
      </c>
      <c r="D78" s="5">
        <v>25</v>
      </c>
    </row>
    <row r="79" spans="1:4" x14ac:dyDescent="0.25">
      <c r="A79">
        <v>1.02</v>
      </c>
      <c r="B79" s="5">
        <f t="shared" si="1"/>
        <v>1.53</v>
      </c>
      <c r="C79" s="5">
        <v>25</v>
      </c>
      <c r="D79" s="5">
        <v>25</v>
      </c>
    </row>
    <row r="80" spans="1:4" x14ac:dyDescent="0.25">
      <c r="A80">
        <v>1.03</v>
      </c>
      <c r="B80" s="5">
        <f t="shared" si="1"/>
        <v>1.5449999999999999</v>
      </c>
      <c r="C80" s="5">
        <v>25</v>
      </c>
      <c r="D80" s="5">
        <v>25</v>
      </c>
    </row>
    <row r="81" spans="1:4" x14ac:dyDescent="0.25">
      <c r="A81">
        <v>1.04</v>
      </c>
      <c r="B81" s="5">
        <f t="shared" si="1"/>
        <v>1.56</v>
      </c>
      <c r="C81" s="5">
        <v>25</v>
      </c>
      <c r="D81" s="5">
        <v>25</v>
      </c>
    </row>
    <row r="82" spans="1:4" x14ac:dyDescent="0.25">
      <c r="A82">
        <v>1.05</v>
      </c>
      <c r="B82" s="5">
        <f t="shared" si="1"/>
        <v>1.575</v>
      </c>
      <c r="C82" s="5">
        <v>25</v>
      </c>
      <c r="D82" s="5">
        <v>25</v>
      </c>
    </row>
    <row r="83" spans="1:4" x14ac:dyDescent="0.25">
      <c r="A83">
        <v>1.06</v>
      </c>
      <c r="B83" s="5">
        <f t="shared" si="1"/>
        <v>1.59</v>
      </c>
      <c r="C83" s="5">
        <v>25</v>
      </c>
      <c r="D83" s="5">
        <v>25</v>
      </c>
    </row>
    <row r="84" spans="1:4" x14ac:dyDescent="0.25">
      <c r="A84">
        <v>1.07</v>
      </c>
      <c r="B84" s="5">
        <f t="shared" si="1"/>
        <v>1.605</v>
      </c>
      <c r="C84" s="5">
        <v>25</v>
      </c>
      <c r="D84" s="5">
        <v>25</v>
      </c>
    </row>
    <row r="85" spans="1:4" x14ac:dyDescent="0.25">
      <c r="A85">
        <v>1.08</v>
      </c>
      <c r="B85" s="5">
        <f t="shared" si="1"/>
        <v>1.62</v>
      </c>
      <c r="C85" s="5">
        <v>25</v>
      </c>
      <c r="D85" s="5">
        <v>25</v>
      </c>
    </row>
    <row r="86" spans="1:4" x14ac:dyDescent="0.25">
      <c r="A86">
        <v>1.0900000000000001</v>
      </c>
      <c r="B86" s="5">
        <f t="shared" si="1"/>
        <v>1.635</v>
      </c>
      <c r="C86" s="5">
        <v>25</v>
      </c>
      <c r="D86" s="5">
        <v>25</v>
      </c>
    </row>
    <row r="87" spans="1:4" x14ac:dyDescent="0.25">
      <c r="A87">
        <v>1.1000000000000001</v>
      </c>
      <c r="B87" s="5">
        <f t="shared" si="1"/>
        <v>1.65</v>
      </c>
      <c r="C87" s="5">
        <v>25</v>
      </c>
      <c r="D87" s="5">
        <v>25</v>
      </c>
    </row>
    <row r="88" spans="1:4" x14ac:dyDescent="0.25">
      <c r="A88">
        <v>1.1100000000000001</v>
      </c>
      <c r="B88" s="5">
        <f t="shared" si="1"/>
        <v>1.665</v>
      </c>
      <c r="C88" s="5">
        <v>25</v>
      </c>
      <c r="D88" s="5">
        <v>25</v>
      </c>
    </row>
    <row r="89" spans="1:4" x14ac:dyDescent="0.25">
      <c r="A89">
        <v>1.1200000000000001</v>
      </c>
      <c r="B89" s="5">
        <f t="shared" si="1"/>
        <v>1.68</v>
      </c>
      <c r="C89" s="5">
        <v>25</v>
      </c>
      <c r="D89" s="5">
        <v>25</v>
      </c>
    </row>
    <row r="90" spans="1:4" x14ac:dyDescent="0.25">
      <c r="A90">
        <v>1.1299999999999999</v>
      </c>
      <c r="B90" s="5">
        <f t="shared" si="1"/>
        <v>1.6950000000000001</v>
      </c>
      <c r="C90" s="5">
        <v>25</v>
      </c>
      <c r="D90" s="5">
        <v>25</v>
      </c>
    </row>
    <row r="91" spans="1:4" x14ac:dyDescent="0.25">
      <c r="A91">
        <v>1.1399999999999999</v>
      </c>
      <c r="B91" s="5">
        <f t="shared" si="1"/>
        <v>1.71</v>
      </c>
      <c r="C91" s="5">
        <v>25</v>
      </c>
      <c r="D91" s="5">
        <v>25</v>
      </c>
    </row>
    <row r="92" spans="1:4" x14ac:dyDescent="0.25">
      <c r="A92">
        <v>1.1499999999999999</v>
      </c>
      <c r="B92" s="5">
        <f t="shared" si="1"/>
        <v>1.7250000000000001</v>
      </c>
      <c r="C92" s="5">
        <v>25</v>
      </c>
      <c r="D92" s="5">
        <v>25</v>
      </c>
    </row>
    <row r="93" spans="1:4" x14ac:dyDescent="0.25">
      <c r="A93">
        <v>1.1599999999999999</v>
      </c>
      <c r="B93" s="5">
        <f t="shared" si="1"/>
        <v>1.74</v>
      </c>
      <c r="C93" s="5">
        <v>25</v>
      </c>
      <c r="D93" s="5">
        <v>25</v>
      </c>
    </row>
    <row r="94" spans="1:4" x14ac:dyDescent="0.25">
      <c r="A94">
        <v>1.17</v>
      </c>
      <c r="B94" s="5">
        <f t="shared" si="1"/>
        <v>1.7549999999999999</v>
      </c>
      <c r="C94" s="5">
        <v>25</v>
      </c>
      <c r="D94" s="5">
        <v>25</v>
      </c>
    </row>
    <row r="95" spans="1:4" x14ac:dyDescent="0.25">
      <c r="A95">
        <v>1.18</v>
      </c>
      <c r="B95" s="5">
        <f t="shared" si="1"/>
        <v>1.77</v>
      </c>
      <c r="C95" s="5">
        <v>25</v>
      </c>
      <c r="D95" s="5">
        <v>25</v>
      </c>
    </row>
    <row r="96" spans="1:4" x14ac:dyDescent="0.25">
      <c r="A96">
        <v>1.19</v>
      </c>
      <c r="B96" s="5">
        <f t="shared" si="1"/>
        <v>1.7849999999999999</v>
      </c>
      <c r="C96" s="5">
        <v>25</v>
      </c>
      <c r="D96" s="5">
        <v>25</v>
      </c>
    </row>
    <row r="97" spans="1:4" x14ac:dyDescent="0.25">
      <c r="A97">
        <v>1.2</v>
      </c>
      <c r="B97" s="5">
        <f t="shared" si="1"/>
        <v>1.8</v>
      </c>
      <c r="C97" s="5">
        <v>25</v>
      </c>
      <c r="D97" s="5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B2" sqref="B2"/>
    </sheetView>
  </sheetViews>
  <sheetFormatPr defaultRowHeight="15" x14ac:dyDescent="0.25"/>
  <cols>
    <col min="1" max="1" width="10" bestFit="1" customWidth="1"/>
  </cols>
  <sheetData>
    <row r="1" spans="1:2" x14ac:dyDescent="0.25">
      <c r="A1" s="9" t="s">
        <v>42</v>
      </c>
      <c r="B1" s="9" t="s">
        <v>20</v>
      </c>
    </row>
    <row r="2" spans="1:2" x14ac:dyDescent="0.25">
      <c r="A2">
        <v>2</v>
      </c>
      <c r="B2">
        <v>300</v>
      </c>
    </row>
    <row r="3" spans="1:2" x14ac:dyDescent="0.25">
      <c r="A3">
        <v>3</v>
      </c>
      <c r="B3">
        <v>450</v>
      </c>
    </row>
    <row r="4" spans="1:2" x14ac:dyDescent="0.25">
      <c r="A4">
        <v>4</v>
      </c>
      <c r="B4">
        <v>600</v>
      </c>
    </row>
    <row r="5" spans="1:2" x14ac:dyDescent="0.25">
      <c r="A5">
        <v>5</v>
      </c>
      <c r="B5">
        <v>750</v>
      </c>
    </row>
    <row r="6" spans="1:2" x14ac:dyDescent="0.25">
      <c r="A6">
        <v>6</v>
      </c>
      <c r="B6">
        <v>900</v>
      </c>
    </row>
    <row r="7" spans="1:2" x14ac:dyDescent="0.25">
      <c r="A7">
        <v>7</v>
      </c>
      <c r="B7">
        <v>1050</v>
      </c>
    </row>
    <row r="8" spans="1:2" x14ac:dyDescent="0.25">
      <c r="A8">
        <v>8</v>
      </c>
      <c r="B8">
        <v>1200</v>
      </c>
    </row>
    <row r="9" spans="1:2" x14ac:dyDescent="0.25">
      <c r="A9">
        <v>9</v>
      </c>
      <c r="B9">
        <v>1350</v>
      </c>
    </row>
    <row r="10" spans="1:2" x14ac:dyDescent="0.25">
      <c r="A10">
        <v>10</v>
      </c>
      <c r="B10">
        <v>1500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76"/>
  <sheetViews>
    <sheetView topLeftCell="A32" workbookViewId="0">
      <selection activeCell="B2" sqref="B2"/>
    </sheetView>
  </sheetViews>
  <sheetFormatPr defaultRowHeight="15" x14ac:dyDescent="0.25"/>
  <sheetData>
    <row r="1" spans="1:1" x14ac:dyDescent="0.25">
      <c r="A1">
        <v>25</v>
      </c>
    </row>
    <row r="2" spans="1:1" x14ac:dyDescent="0.25">
      <c r="A2">
        <v>26</v>
      </c>
    </row>
    <row r="3" spans="1:1" x14ac:dyDescent="0.25">
      <c r="A3">
        <v>27</v>
      </c>
    </row>
    <row r="4" spans="1:1" x14ac:dyDescent="0.25">
      <c r="A4">
        <v>28</v>
      </c>
    </row>
    <row r="5" spans="1:1" x14ac:dyDescent="0.25">
      <c r="A5">
        <v>29</v>
      </c>
    </row>
    <row r="6" spans="1:1" x14ac:dyDescent="0.25">
      <c r="A6">
        <v>30</v>
      </c>
    </row>
    <row r="7" spans="1:1" x14ac:dyDescent="0.25">
      <c r="A7">
        <v>31</v>
      </c>
    </row>
    <row r="8" spans="1:1" x14ac:dyDescent="0.25">
      <c r="A8">
        <v>32</v>
      </c>
    </row>
    <row r="9" spans="1:1" x14ac:dyDescent="0.25">
      <c r="A9">
        <v>33</v>
      </c>
    </row>
    <row r="10" spans="1:1" x14ac:dyDescent="0.25">
      <c r="A10">
        <v>34</v>
      </c>
    </row>
    <row r="11" spans="1:1" x14ac:dyDescent="0.25">
      <c r="A11">
        <v>35</v>
      </c>
    </row>
    <row r="12" spans="1:1" x14ac:dyDescent="0.25">
      <c r="A12">
        <v>36</v>
      </c>
    </row>
    <row r="13" spans="1:1" x14ac:dyDescent="0.25">
      <c r="A13">
        <v>37</v>
      </c>
    </row>
    <row r="14" spans="1:1" x14ac:dyDescent="0.25">
      <c r="A14">
        <v>38</v>
      </c>
    </row>
    <row r="15" spans="1:1" x14ac:dyDescent="0.25">
      <c r="A15">
        <v>39</v>
      </c>
    </row>
    <row r="16" spans="1:1" x14ac:dyDescent="0.25">
      <c r="A16">
        <v>40</v>
      </c>
    </row>
    <row r="17" spans="1:1" x14ac:dyDescent="0.25">
      <c r="A17">
        <v>41</v>
      </c>
    </row>
    <row r="18" spans="1:1" x14ac:dyDescent="0.25">
      <c r="A18">
        <v>42</v>
      </c>
    </row>
    <row r="19" spans="1:1" x14ac:dyDescent="0.25">
      <c r="A19">
        <v>43</v>
      </c>
    </row>
    <row r="20" spans="1:1" x14ac:dyDescent="0.25">
      <c r="A20">
        <v>44</v>
      </c>
    </row>
    <row r="21" spans="1:1" x14ac:dyDescent="0.25">
      <c r="A21">
        <v>45</v>
      </c>
    </row>
    <row r="22" spans="1:1" x14ac:dyDescent="0.25">
      <c r="A22">
        <v>46</v>
      </c>
    </row>
    <row r="23" spans="1:1" x14ac:dyDescent="0.25">
      <c r="A23">
        <v>47</v>
      </c>
    </row>
    <row r="24" spans="1:1" x14ac:dyDescent="0.25">
      <c r="A24">
        <v>48</v>
      </c>
    </row>
    <row r="25" spans="1:1" x14ac:dyDescent="0.25">
      <c r="A25">
        <v>49</v>
      </c>
    </row>
    <row r="26" spans="1:1" x14ac:dyDescent="0.25">
      <c r="A26">
        <v>50</v>
      </c>
    </row>
    <row r="27" spans="1:1" x14ac:dyDescent="0.25">
      <c r="A27">
        <v>51</v>
      </c>
    </row>
    <row r="28" spans="1:1" x14ac:dyDescent="0.25">
      <c r="A28">
        <v>52</v>
      </c>
    </row>
    <row r="29" spans="1:1" x14ac:dyDescent="0.25">
      <c r="A29">
        <v>53</v>
      </c>
    </row>
    <row r="30" spans="1:1" x14ac:dyDescent="0.25">
      <c r="A30">
        <v>54</v>
      </c>
    </row>
    <row r="31" spans="1:1" x14ac:dyDescent="0.25">
      <c r="A31">
        <v>55</v>
      </c>
    </row>
    <row r="32" spans="1:1" x14ac:dyDescent="0.25">
      <c r="A32">
        <v>56</v>
      </c>
    </row>
    <row r="33" spans="1:1" x14ac:dyDescent="0.25">
      <c r="A33">
        <v>57</v>
      </c>
    </row>
    <row r="34" spans="1:1" x14ac:dyDescent="0.25">
      <c r="A34">
        <v>58</v>
      </c>
    </row>
    <row r="35" spans="1:1" x14ac:dyDescent="0.25">
      <c r="A35">
        <v>59</v>
      </c>
    </row>
    <row r="36" spans="1:1" x14ac:dyDescent="0.25">
      <c r="A36">
        <v>60</v>
      </c>
    </row>
    <row r="37" spans="1:1" x14ac:dyDescent="0.25">
      <c r="A37">
        <v>61</v>
      </c>
    </row>
    <row r="38" spans="1:1" x14ac:dyDescent="0.25">
      <c r="A38">
        <v>62</v>
      </c>
    </row>
    <row r="39" spans="1:1" x14ac:dyDescent="0.25">
      <c r="A39">
        <v>63</v>
      </c>
    </row>
    <row r="40" spans="1:1" x14ac:dyDescent="0.25">
      <c r="A40">
        <v>64</v>
      </c>
    </row>
    <row r="41" spans="1:1" x14ac:dyDescent="0.25">
      <c r="A41">
        <v>65</v>
      </c>
    </row>
    <row r="42" spans="1:1" x14ac:dyDescent="0.25">
      <c r="A42">
        <v>66</v>
      </c>
    </row>
    <row r="43" spans="1:1" x14ac:dyDescent="0.25">
      <c r="A43">
        <v>67</v>
      </c>
    </row>
    <row r="44" spans="1:1" x14ac:dyDescent="0.25">
      <c r="A44">
        <v>68</v>
      </c>
    </row>
    <row r="45" spans="1:1" x14ac:dyDescent="0.25">
      <c r="A45">
        <v>69</v>
      </c>
    </row>
    <row r="46" spans="1:1" x14ac:dyDescent="0.25">
      <c r="A46">
        <v>70</v>
      </c>
    </row>
    <row r="47" spans="1:1" x14ac:dyDescent="0.25">
      <c r="A47">
        <v>71</v>
      </c>
    </row>
    <row r="48" spans="1:1" x14ac:dyDescent="0.25">
      <c r="A48">
        <v>72</v>
      </c>
    </row>
    <row r="49" spans="1:1" x14ac:dyDescent="0.25">
      <c r="A49">
        <v>73</v>
      </c>
    </row>
    <row r="50" spans="1:1" x14ac:dyDescent="0.25">
      <c r="A50">
        <v>74</v>
      </c>
    </row>
    <row r="51" spans="1:1" x14ac:dyDescent="0.25">
      <c r="A51">
        <v>75</v>
      </c>
    </row>
    <row r="52" spans="1:1" x14ac:dyDescent="0.25">
      <c r="A52">
        <v>76</v>
      </c>
    </row>
    <row r="53" spans="1:1" x14ac:dyDescent="0.25">
      <c r="A53">
        <v>77</v>
      </c>
    </row>
    <row r="54" spans="1:1" x14ac:dyDescent="0.25">
      <c r="A54">
        <v>78</v>
      </c>
    </row>
    <row r="55" spans="1:1" x14ac:dyDescent="0.25">
      <c r="A55">
        <v>79</v>
      </c>
    </row>
    <row r="56" spans="1:1" x14ac:dyDescent="0.25">
      <c r="A56">
        <v>80</v>
      </c>
    </row>
    <row r="57" spans="1:1" x14ac:dyDescent="0.25">
      <c r="A57">
        <v>81</v>
      </c>
    </row>
    <row r="58" spans="1:1" x14ac:dyDescent="0.25">
      <c r="A58">
        <v>82</v>
      </c>
    </row>
    <row r="59" spans="1:1" x14ac:dyDescent="0.25">
      <c r="A59">
        <v>83</v>
      </c>
    </row>
    <row r="60" spans="1:1" x14ac:dyDescent="0.25">
      <c r="A60">
        <v>84</v>
      </c>
    </row>
    <row r="61" spans="1:1" x14ac:dyDescent="0.25">
      <c r="A61">
        <v>85</v>
      </c>
    </row>
    <row r="62" spans="1:1" x14ac:dyDescent="0.25">
      <c r="A62">
        <v>86</v>
      </c>
    </row>
    <row r="63" spans="1:1" x14ac:dyDescent="0.25">
      <c r="A63">
        <v>87</v>
      </c>
    </row>
    <row r="64" spans="1:1" x14ac:dyDescent="0.25">
      <c r="A64">
        <v>88</v>
      </c>
    </row>
    <row r="65" spans="1:1" x14ac:dyDescent="0.25">
      <c r="A65">
        <v>89</v>
      </c>
    </row>
    <row r="66" spans="1:1" x14ac:dyDescent="0.25">
      <c r="A66">
        <v>90</v>
      </c>
    </row>
    <row r="67" spans="1:1" x14ac:dyDescent="0.25">
      <c r="A67">
        <v>91</v>
      </c>
    </row>
    <row r="68" spans="1:1" x14ac:dyDescent="0.25">
      <c r="A68">
        <v>92</v>
      </c>
    </row>
    <row r="69" spans="1:1" x14ac:dyDescent="0.25">
      <c r="A69">
        <v>93</v>
      </c>
    </row>
    <row r="70" spans="1:1" x14ac:dyDescent="0.25">
      <c r="A70">
        <v>94</v>
      </c>
    </row>
    <row r="71" spans="1:1" x14ac:dyDescent="0.25">
      <c r="A71">
        <v>95</v>
      </c>
    </row>
    <row r="72" spans="1:1" x14ac:dyDescent="0.25">
      <c r="A72">
        <v>96</v>
      </c>
    </row>
    <row r="73" spans="1:1" x14ac:dyDescent="0.25">
      <c r="A73">
        <v>97</v>
      </c>
    </row>
    <row r="74" spans="1:1" x14ac:dyDescent="0.25">
      <c r="A74">
        <v>98</v>
      </c>
    </row>
    <row r="75" spans="1:1" x14ac:dyDescent="0.25">
      <c r="A75">
        <v>99</v>
      </c>
    </row>
    <row r="76" spans="1:1" x14ac:dyDescent="0.25">
      <c r="A7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B2" sqref="B2"/>
    </sheetView>
  </sheetViews>
  <sheetFormatPr defaultRowHeight="15" x14ac:dyDescent="0.25"/>
  <sheetData>
    <row r="1" spans="1:1" x14ac:dyDescent="0.25">
      <c r="A1">
        <v>0</v>
      </c>
    </row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  <row r="5" spans="1:1" x14ac:dyDescent="0.25">
      <c r="A5">
        <v>4</v>
      </c>
    </row>
    <row r="6" spans="1:1" x14ac:dyDescent="0.25">
      <c r="A6">
        <v>5</v>
      </c>
    </row>
    <row r="7" spans="1:1" x14ac:dyDescent="0.25">
      <c r="A7">
        <v>6</v>
      </c>
    </row>
    <row r="8" spans="1:1" x14ac:dyDescent="0.25">
      <c r="A8">
        <v>7</v>
      </c>
    </row>
    <row r="9" spans="1:1" x14ac:dyDescent="0.25">
      <c r="A9">
        <v>8</v>
      </c>
    </row>
    <row r="10" spans="1:1" x14ac:dyDescent="0.25">
      <c r="A10">
        <v>9</v>
      </c>
    </row>
    <row r="11" spans="1:1" x14ac:dyDescent="0.25">
      <c r="A11">
        <v>10</v>
      </c>
    </row>
    <row r="12" spans="1:1" x14ac:dyDescent="0.25">
      <c r="A12">
        <v>11</v>
      </c>
    </row>
    <row r="13" spans="1:1" x14ac:dyDescent="0.25">
      <c r="A13">
        <v>12</v>
      </c>
    </row>
    <row r="14" spans="1:1" x14ac:dyDescent="0.25">
      <c r="A14">
        <v>13</v>
      </c>
    </row>
    <row r="15" spans="1:1" x14ac:dyDescent="0.25">
      <c r="A15">
        <v>14</v>
      </c>
    </row>
    <row r="16" spans="1:1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20616-4a8f-45bd-b06e-509c916ac112">
      <Terms xmlns="http://schemas.microsoft.com/office/infopath/2007/PartnerControls"/>
    </lcf76f155ced4ddcb4097134ff3c332f>
    <TaxCatchAll xmlns="d4e4da4f-a0e3-4b3b-bde7-e8fb2207d2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5C840624BDD4D87F134000C244D44" ma:contentTypeVersion="25" ma:contentTypeDescription="Create a new document." ma:contentTypeScope="" ma:versionID="723eee4425924f5bd7de4f00e5058874">
  <xsd:schema xmlns:xsd="http://www.w3.org/2001/XMLSchema" xmlns:xs="http://www.w3.org/2001/XMLSchema" xmlns:p="http://schemas.microsoft.com/office/2006/metadata/properties" xmlns:ns2="69120616-4a8f-45bd-b06e-509c916ac112" xmlns:ns3="d4e4da4f-a0e3-4b3b-bde7-e8fb2207d2ce" targetNamespace="http://schemas.microsoft.com/office/2006/metadata/properties" ma:root="true" ma:fieldsID="dcf08ab79f6f1de6d79d8f02705d02af" ns2:_="" ns3:_="">
    <xsd:import namespace="69120616-4a8f-45bd-b06e-509c916ac112"/>
    <xsd:import namespace="d4e4da4f-a0e3-4b3b-bde7-e8fb2207d2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20616-4a8f-45bd-b06e-509c916ac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64339e1-a024-4bf1-9a5b-b5f89841db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4da4f-a0e3-4b3b-bde7-e8fb2207d2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c82b7ca-88c6-46f1-b6e4-3ceb241b0aa0}" ma:internalName="TaxCatchAll" ma:showField="CatchAllData" ma:web="d4e4da4f-a0e3-4b3b-bde7-e8fb2207d2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92AF5-BDBB-4CE6-B33E-F1DB45A493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7B6128-951C-491B-BA56-9E32EAD4B5B4}">
  <ds:schemaRefs>
    <ds:schemaRef ds:uri="http://schemas.microsoft.com/office/2006/metadata/properties"/>
    <ds:schemaRef ds:uri="http://schemas.microsoft.com/office/infopath/2007/PartnerControls"/>
    <ds:schemaRef ds:uri="69120616-4a8f-45bd-b06e-509c916ac112"/>
    <ds:schemaRef ds:uri="d4e4da4f-a0e3-4b3b-bde7-e8fb2207d2ce"/>
  </ds:schemaRefs>
</ds:datastoreItem>
</file>

<file path=customXml/itemProps3.xml><?xml version="1.0" encoding="utf-8"?>
<ds:datastoreItem xmlns:ds="http://schemas.openxmlformats.org/officeDocument/2006/customXml" ds:itemID="{F4CDFB0D-B38D-4B5A-9322-CA4CFCD0F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20616-4a8f-45bd-b06e-509c916ac112"/>
    <ds:schemaRef ds:uri="d4e4da4f-a0e3-4b3b-bde7-e8fb2207d2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Calculator</vt:lpstr>
      <vt:lpstr>Slope Check</vt:lpstr>
      <vt:lpstr>GPD</vt:lpstr>
      <vt:lpstr>RowLgth</vt:lpstr>
      <vt:lpstr>Sys Slope</vt:lpstr>
      <vt:lpstr>GPD</vt:lpstr>
      <vt:lpstr>Calculator!Print_Area</vt:lpstr>
      <vt:lpstr>RowLength</vt:lpstr>
      <vt:lpstr>SlopeCheck</vt:lpstr>
      <vt:lpstr>SSE_Test</vt:lpstr>
      <vt:lpstr>SystemSlope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Valerie Fogg</dc:creator>
  <cp:keywords/>
  <dc:description/>
  <cp:lastModifiedBy>Dennis Fogg</cp:lastModifiedBy>
  <cp:revision/>
  <dcterms:created xsi:type="dcterms:W3CDTF">2014-05-03T13:55:08Z</dcterms:created>
  <dcterms:modified xsi:type="dcterms:W3CDTF">2023-05-02T14:00:24Z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0x010100C1B5C840624BDD4D87F134000C244D44</vt:lpwstr>
  </property>
  <property fmtid="{D5CDD505-2E9C-101B-9397-08002B2CF9AE}" pid="3" name="MediaServiceImageTags">
    <vt:lpwstr/>
  </property>
</Properties>
</file>